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get lucru" sheetId="1" r:id="rId1"/>
  </sheets>
  <definedNames>
    <definedName name="OLE_LINK1_1">"$'Buget lucru'.$#REF!$#REF!"</definedName>
    <definedName name="_xlnm.Print_Area" localSheetId="0">'Buget lucru'!$A$1:$J$721</definedName>
  </definedNames>
  <calcPr fullCalcOnLoad="1"/>
</workbook>
</file>

<file path=xl/sharedStrings.xml><?xml version="1.0" encoding="utf-8"?>
<sst xmlns="http://schemas.openxmlformats.org/spreadsheetml/2006/main" count="1264" uniqueCount="686">
  <si>
    <t>JUDEŢUL  IASI</t>
  </si>
  <si>
    <t>CONSILIUL LOCAL PASCANI</t>
  </si>
  <si>
    <t>Formular:</t>
  </si>
  <si>
    <t xml:space="preserve"> BUGET AN 2009</t>
  </si>
  <si>
    <t xml:space="preserve">                                                                                                                          </t>
  </si>
  <si>
    <r>
      <t xml:space="preserve"> </t>
    </r>
    <r>
      <rPr>
        <b/>
        <sz val="10"/>
        <rFont val="Arial"/>
        <family val="2"/>
      </rPr>
      <t>- mii lei -</t>
    </r>
  </si>
  <si>
    <t>D E N U M I R E A     I N D I C A T O R I L O R</t>
  </si>
  <si>
    <t>Cod  rând</t>
  </si>
  <si>
    <t>Cod indicator</t>
  </si>
  <si>
    <t>PROGRAM   2009</t>
  </si>
  <si>
    <t>TRIM.I</t>
  </si>
  <si>
    <t>TRIM.II</t>
  </si>
  <si>
    <t>TRIM.III</t>
  </si>
  <si>
    <t>TRIM.IV</t>
  </si>
  <si>
    <t>TOTAL VENITURI  (cod 00.02+00.15+00.16+00.17)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</si>
  <si>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</si>
  <si>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</si>
  <si>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</si>
  <si>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</si>
  <si>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</si>
  <si>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</si>
  <si>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</si>
  <si>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</si>
  <si>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</si>
  <si>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                                       (cod 01.02+03.02)</t>
  </si>
  <si>
    <t>00.05</t>
  </si>
  <si>
    <t>Impozit pe profit        (cod 01.02.01)</t>
  </si>
  <si>
    <t>01.02</t>
  </si>
  <si>
    <t xml:space="preserve">Impozit pe profit de la agenţi economici </t>
  </si>
  <si>
    <t>01.02.01</t>
  </si>
  <si>
    <t>Impozit pe venit     (cod 03.02.18)</t>
  </si>
  <si>
    <t>03.02</t>
  </si>
  <si>
    <t>Impozitul pe veniturile din transferul proprietatilor imobiliare din patrimoniul personal</t>
  </si>
  <si>
    <t>03.02.18</t>
  </si>
  <si>
    <t>A1.2.  IMPOZIT PE VENIT, PROFIT,  SI CASTIGURI DIN CAPITAL DE LA PERSOANE FIZICE  (cod 04.02)</t>
  </si>
  <si>
    <t>00.06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</si>
  <si>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</si>
  <si>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</si>
  <si>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</si>
  <si>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</si>
  <si>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</si>
  <si>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</si>
  <si>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</si>
  <si>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</si>
  <si>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</si>
  <si>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</si>
  <si>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r>
      <t xml:space="preserve"> </t>
    </r>
    <r>
      <rPr>
        <sz val="10"/>
        <rFont val="Arial"/>
        <family val="2"/>
      </rPr>
      <t xml:space="preserve">Alte impozite pe venit, profit si castiguri din capital </t>
    </r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</si>
  <si>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</si>
  <si>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</si>
  <si>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</si>
  <si>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</si>
  <si>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</si>
  <si>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</si>
  <si>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</si>
  <si>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</si>
  <si>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</si>
  <si>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Impozitul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</si>
  <si>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</si>
  <si>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</si>
  <si>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</si>
  <si>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</si>
  <si>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</si>
  <si>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Impozitul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</si>
  <si>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</si>
  <si>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</si>
  <si>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</si>
  <si>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</si>
  <si>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</si>
  <si>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</si>
  <si>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</si>
  <si>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</si>
  <si>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</si>
  <si>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(cod  11.02.01+11.02.02+11.02.05 la 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</si>
  <si>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</si>
  <si>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</si>
  <si>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</si>
  <si>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</si>
  <si>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</si>
  <si>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sistemele centralizate de producere şi distribuţie a energiei termice </t>
  </si>
  <si>
    <t>11.02.04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</si>
  <si>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</si>
  <si>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</si>
  <si>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</si>
  <si>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</si>
  <si>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finanţarea Programului de dezvoltare a infrastructurii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</si>
  <si>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</si>
  <si>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</si>
  <si>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</si>
  <si>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</si>
  <si>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</si>
  <si>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</si>
  <si>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</si>
  <si>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</si>
  <si>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</si>
  <si>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</si>
  <si>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</si>
  <si>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(cod 16.02.02+16.02.03+16.02.50)</t>
  </si>
  <si>
    <t>16.02</t>
  </si>
  <si>
    <t>Impozit pe mijloacele de transport  (cod 16.02.02.01+16.02.02.02)</t>
  </si>
  <si>
    <t>16.02.02</t>
  </si>
  <si>
    <t>Impozitul pe mijloacele de transport detinute de persoane fizice *)</t>
  </si>
  <si>
    <t>16.02.02.01</t>
  </si>
  <si>
    <t>Impozitul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</si>
  <si>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</si>
  <si>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</si>
  <si>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</si>
  <si>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</si>
  <si>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</si>
  <si>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</si>
  <si>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</si>
  <si>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</si>
  <si>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</si>
  <si>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</si>
  <si>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</si>
  <si>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</si>
  <si>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</si>
  <si>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</si>
  <si>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</si>
  <si>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30.02.01+30.02.03+30.02.05+30.02.08+30.02.50)</t>
  </si>
  <si>
    <t>30.02</t>
  </si>
  <si>
    <t>Varsaminte din profitul net al regiilor autonome, societăţilor şi companiilor naţionale</t>
  </si>
  <si>
    <t>30.02.01</t>
  </si>
  <si>
    <t>Restituiri de fonduri din finantarea bugetara a anilor precedenti</t>
  </si>
  <si>
    <t>30.02.03</t>
  </si>
  <si>
    <t>Venituri din concesiuni si inchirieri</t>
  </si>
  <si>
    <t>30.02.05</t>
  </si>
  <si>
    <t xml:space="preserve">Venituri din dividende </t>
  </si>
  <si>
    <t>30.02.08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</si>
  <si>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</si>
  <si>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</si>
  <si>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</si>
  <si>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</si>
  <si>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</si>
  <si>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</si>
  <si>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</si>
  <si>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</si>
  <si>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</si>
  <si>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</si>
  <si>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</si>
  <si>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</si>
  <si>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</si>
  <si>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</si>
  <si>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</si>
  <si>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</si>
  <si>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</si>
  <si>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</si>
  <si>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</si>
  <si>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</si>
  <si>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</si>
  <si>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</si>
  <si>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</si>
  <si>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</si>
  <si>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</si>
  <si>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</si>
  <si>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</si>
  <si>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</si>
  <si>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</si>
  <si>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</si>
  <si>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</si>
  <si>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</si>
  <si>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</si>
  <si>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</si>
  <si>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</si>
  <si>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</si>
  <si>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</si>
  <si>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</si>
  <si>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</si>
  <si>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</si>
  <si>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(cod 36.02.05+36.02.11+36.02.50)</t>
  </si>
  <si>
    <t>36.02</t>
  </si>
  <si>
    <t xml:space="preserve">Varsaminte din veniturile si/sau disponibilitatile institutiilor publice </t>
  </si>
  <si>
    <t>36.02.05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</si>
  <si>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</si>
  <si>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</si>
  <si>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</si>
  <si>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</si>
  <si>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</si>
  <si>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</si>
  <si>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</si>
  <si>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</si>
  <si>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Alte transferuri voluntare</t>
  </si>
  <si>
    <t>37.02.50</t>
  </si>
  <si>
    <t>II. VENITURI DIN CAPITAL   (cod 39.02)</t>
  </si>
  <si>
    <t>00.15</t>
  </si>
  <si>
    <t>Venituri din valorificarea unor bunuri  (cod 39.02.01+39.02.03+39.02.04+39.02.07)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</si>
  <si>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</si>
  <si>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</si>
  <si>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</si>
  <si>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</si>
  <si>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</si>
  <si>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</si>
  <si>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</si>
  <si>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</t>
  </si>
  <si>
    <t>39.02.07</t>
  </si>
  <si>
    <t>III. OPERAŢIUNI FINANCIARE   (cod 40.02)</t>
  </si>
  <si>
    <t>00.16</t>
  </si>
  <si>
    <t>Încasări din rambursarea împrumuturilor acordate (cod 40.02.06+40.02.07+40.02.10+ 40.02.11+40.02.50)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</si>
  <si>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</si>
  <si>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</si>
  <si>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</si>
  <si>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</si>
  <si>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</si>
  <si>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t>Împrumuturi temporare din trezoreria statului*)</t>
  </si>
  <si>
    <t>40.02.10</t>
  </si>
  <si>
    <t xml:space="preserve">Sume din fondul de rulment pentru acoperirea golurilor temporare de casă*) </t>
  </si>
  <si>
    <t>40.02.11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</si>
  <si>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</si>
  <si>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</si>
  <si>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</si>
  <si>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</si>
  <si>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</si>
  <si>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</si>
  <si>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</si>
  <si>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</si>
  <si>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 xml:space="preserve">A. De capital      (cod 42.02.01+42.02.05+42.02.09+42.02.10+42.02.12+42.02.13+42.02.14 +42.02.15+42.02.16)  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</si>
  <si>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</si>
  <si>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</si>
  <si>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</si>
  <si>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</si>
  <si>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</si>
  <si>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</si>
  <si>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</si>
  <si>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</si>
  <si>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</si>
  <si>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SAPARD*)</t>
  </si>
  <si>
    <t>42.02.07</t>
  </si>
  <si>
    <t>Finanţarea programului de pietruire a drumurilor comunale şi alimentare cu apă a satelor</t>
  </si>
  <si>
    <t>42.02.09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</si>
  <si>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</si>
  <si>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</si>
  <si>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</si>
  <si>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</si>
  <si>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</si>
  <si>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</si>
  <si>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subventii pentru institutiile din invatamant  preuniversitar de stat</t>
  </si>
  <si>
    <t>42.02.14</t>
  </si>
  <si>
    <t>subventii program operational regional</t>
  </si>
  <si>
    <t>42,02,19</t>
  </si>
  <si>
    <t>B.  Curente   (cod 42.02.21+42.02.28+42.02.29+42.02.32+42.02.33+42.02.34 +42.02.35+42.02.36)</t>
  </si>
  <si>
    <t>00.20</t>
  </si>
  <si>
    <t>Finantarea drepturilor acordate persoanelor cu handicap</t>
  </si>
  <si>
    <t>42.02.21</t>
  </si>
  <si>
    <t>Subventii primite din Fondul de Interventie*)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</si>
  <si>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</si>
  <si>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</si>
  <si>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</si>
  <si>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</si>
  <si>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</si>
  <si>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</si>
  <si>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</si>
  <si>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</si>
  <si>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</si>
  <si>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 xml:space="preserve">                  subventii trusou nou nascuti</t>
  </si>
  <si>
    <t>Subvenţii pentru acordarea trusoului pentru nou-născuţi</t>
  </si>
  <si>
    <t>42.02.36</t>
  </si>
  <si>
    <t>Subventii de la alte administratii   (cod 43.02.01+43.02.04+43.02.07+43.02.08)</t>
  </si>
  <si>
    <t>43.02</t>
  </si>
  <si>
    <t>Subventii primite de  la  bugetele consiliilor judetene pentru protectia copilului</t>
  </si>
  <si>
    <t>43.02.01</t>
  </si>
  <si>
    <t xml:space="preserve">Subvenţii de la bugetul asigurărilor pentru şomaj catre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</si>
  <si>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</si>
  <si>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</si>
  <si>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</si>
  <si>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</t>
  </si>
  <si>
    <t>43.02.08</t>
  </si>
  <si>
    <t>TOTAL CHELTUIELI   (cod 50.02+59.02+64.02+69.02+79.02)</t>
  </si>
  <si>
    <t>49.02</t>
  </si>
  <si>
    <t>CHELTUIELI CURENTE 642)</t>
  </si>
  <si>
    <t>01</t>
  </si>
  <si>
    <t xml:space="preserve">TITLUL I  CHELTUIELI DE PERSONAL </t>
  </si>
  <si>
    <t xml:space="preserve">TITLUL II  BUNURI SI SERVICII </t>
  </si>
  <si>
    <t>Din care :                                                                                                                                                                                       Comisioane  si alte costuri aferente imprumuturilor (rd.275)</t>
  </si>
  <si>
    <t>20.24</t>
  </si>
  <si>
    <t xml:space="preserve">TITLUL III DOBANZI </t>
  </si>
  <si>
    <t xml:space="preserve">Dobanzi aferente datoriei publice interne </t>
  </si>
  <si>
    <t>30.01</t>
  </si>
  <si>
    <t xml:space="preserve">Dobanzi aferente datoriei publice externe </t>
  </si>
  <si>
    <t xml:space="preserve">Alte dobanzi </t>
  </si>
  <si>
    <t>30.03</t>
  </si>
  <si>
    <t xml:space="preserve">TITLUL IV SUBVENTII </t>
  </si>
  <si>
    <t>40</t>
  </si>
  <si>
    <t xml:space="preserve">Subvenţii pentru acoperirea diferenţelor de preţ şi tarif </t>
  </si>
  <si>
    <t>40.20</t>
  </si>
  <si>
    <t>TITLUL V FONDURI DE REZERVA  **)</t>
  </si>
  <si>
    <t>Fond de rezerva bugetara la dispozitia autoritatilor locale  **)</t>
  </si>
  <si>
    <t>50.04</t>
  </si>
  <si>
    <t xml:space="preserve">TITLUL VI TRANSFERURI INTRE UNITATI ALE ADMINISTRATIEI PUBLICE </t>
  </si>
  <si>
    <t>51</t>
  </si>
  <si>
    <t xml:space="preserve">Transferuri curente </t>
  </si>
  <si>
    <t>51.01</t>
  </si>
  <si>
    <t xml:space="preserve">Transferuri catre instituţii publice </t>
  </si>
  <si>
    <t>51.01.01</t>
  </si>
  <si>
    <t>Actiuni de sanatate</t>
  </si>
  <si>
    <t>51.01.03</t>
  </si>
  <si>
    <t xml:space="preserve">Transferuri din bugetele consiliilor judetene pentru finantarea centrelor de zi pentru protectia copilului </t>
  </si>
  <si>
    <t>51.01.14</t>
  </si>
  <si>
    <t xml:space="preserve">Transferuri din bugetele locale pentru institutiile de asistenta sociala pentru persoanele cu handicap 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</si>
  <si>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</si>
  <si>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</si>
  <si>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</si>
  <si>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 xml:space="preserve">Transferuri privind contribuţii de sănătate pentru persoane beneficiare de ajutor social </t>
  </si>
  <si>
    <t>51.01.31</t>
  </si>
  <si>
    <t xml:space="preserve">Transferuri de capital </t>
  </si>
  <si>
    <t>51.02</t>
  </si>
  <si>
    <t xml:space="preserve">Transferuri pentru finanţarea investiţiilor la spitale </t>
  </si>
  <si>
    <t>51.02.12</t>
  </si>
  <si>
    <t xml:space="preserve">TITLUL VII ALTE TRANSFERURI </t>
  </si>
  <si>
    <t>A. Transferuri interne</t>
  </si>
  <si>
    <t>55.01</t>
  </si>
  <si>
    <t xml:space="preserve">Programe cu finantare rambursabila </t>
  </si>
  <si>
    <t>55.01.03</t>
  </si>
  <si>
    <t xml:space="preserve">Programe PHARE si alte programe cu finantare nerambursabila </t>
  </si>
  <si>
    <t>55.01.08</t>
  </si>
  <si>
    <t xml:space="preserve">Investitii ale regiilor autonome si societatilor comerciale cu capital de stat </t>
  </si>
  <si>
    <t>55.01.12</t>
  </si>
  <si>
    <t xml:space="preserve">Programe de dezvoltare </t>
  </si>
  <si>
    <t>55.01.13</t>
  </si>
  <si>
    <t xml:space="preserve">Fond Roman de  Dezvoltare Sociala </t>
  </si>
  <si>
    <t>55.01.15</t>
  </si>
  <si>
    <t xml:space="preserve">Alte transferuri curente interne </t>
  </si>
  <si>
    <t>55.01.18</t>
  </si>
  <si>
    <t xml:space="preserve">TITLUL VIII  ASISTENTA SOCIALA </t>
  </si>
  <si>
    <r>
      <t xml:space="preserve"> </t>
    </r>
    <r>
      <rPr>
        <b/>
        <sz val="10"/>
        <rFont val="Arial"/>
        <family val="2"/>
      </rPr>
      <t xml:space="preserve">Ajutoare sociale </t>
    </r>
  </si>
  <si>
    <t>57.02</t>
  </si>
  <si>
    <r>
      <t xml:space="preserve"> </t>
    </r>
    <r>
      <rPr>
        <sz val="10"/>
        <rFont val="Arial"/>
        <family val="2"/>
      </rPr>
      <t xml:space="preserve">Ajutoare sociale in numerar </t>
    </r>
  </si>
  <si>
    <t>57.02.01</t>
  </si>
  <si>
    <r>
      <t xml:space="preserve"> </t>
    </r>
    <r>
      <rPr>
        <sz val="10"/>
        <rFont val="Arial"/>
        <family val="2"/>
      </rPr>
      <t xml:space="preserve">Ajutoare sociale in natura </t>
    </r>
  </si>
  <si>
    <t>57.02.02</t>
  </si>
  <si>
    <t xml:space="preserve">TITLUL IX ALTE CHELTUIELI </t>
  </si>
  <si>
    <t>Burse</t>
  </si>
  <si>
    <t>59.01</t>
  </si>
  <si>
    <t xml:space="preserve">Ajutoare pentru daune provocate de calamităţile naturale </t>
  </si>
  <si>
    <t>59.02</t>
  </si>
  <si>
    <t>Asociatii si fundatii</t>
  </si>
  <si>
    <t>59.11</t>
  </si>
  <si>
    <t>Sustinerea cultelor</t>
  </si>
  <si>
    <t>59.12</t>
  </si>
  <si>
    <t xml:space="preserve">Contributii la salarizarea personalului neclerical </t>
  </si>
  <si>
    <t>59.15</t>
  </si>
  <si>
    <t xml:space="preserve">Despagubiri civile </t>
  </si>
  <si>
    <t>59.17</t>
  </si>
  <si>
    <r>
      <t>CHELTUIELI DE CAPITAL</t>
    </r>
    <r>
      <rPr>
        <b/>
        <sz val="10"/>
        <rFont val="Arial"/>
        <family val="2"/>
      </rPr>
      <t xml:space="preserve"> </t>
    </r>
  </si>
  <si>
    <t xml:space="preserve">TITLUL X  ACTIVE NEFINANCIARE </t>
  </si>
  <si>
    <t xml:space="preserve">Active fixe 
</t>
  </si>
  <si>
    <t>71.01</t>
  </si>
  <si>
    <t>Construcţii</t>
  </si>
  <si>
    <t>71.01.01</t>
  </si>
  <si>
    <t>Maşini, echipamente si mijloace de transport</t>
  </si>
  <si>
    <t>71.01.02</t>
  </si>
  <si>
    <t xml:space="preserve">Mobilier, aparatură birotică şi alte active corporale </t>
  </si>
  <si>
    <t>71.01.03</t>
  </si>
  <si>
    <t xml:space="preserve">Alte active fixe </t>
  </si>
  <si>
    <t>71.01.30</t>
  </si>
  <si>
    <t xml:space="preserve">Reparaţii capitale aferente activelor fixe </t>
  </si>
  <si>
    <t>71.03</t>
  </si>
  <si>
    <t xml:space="preserve">TITLUL XI ACTIVE FINANCIARE </t>
  </si>
  <si>
    <t xml:space="preserve">Active financiare </t>
  </si>
  <si>
    <t>72.01</t>
  </si>
  <si>
    <t xml:space="preserve">Participare la capitalul social al societatilor comerciale </t>
  </si>
  <si>
    <t>72.01.01</t>
  </si>
  <si>
    <t>Contributii la constituirea de asociatii de dezvoltare intercomunitara</t>
  </si>
  <si>
    <t>72.01.02</t>
  </si>
  <si>
    <r>
      <t>OPERATIUNI FINANCIARE</t>
    </r>
    <r>
      <rPr>
        <b/>
        <sz val="10"/>
        <rFont val="Arial"/>
        <family val="2"/>
      </rPr>
      <t xml:space="preserve"> </t>
    </r>
  </si>
  <si>
    <t>(rd.663)</t>
  </si>
  <si>
    <t xml:space="preserve">Împrumuturi pentru institutii si servicii publice sau activitati finantate integral din venituri proprii </t>
  </si>
  <si>
    <t>80.03</t>
  </si>
  <si>
    <t xml:space="preserve">Alte imprumuturi </t>
  </si>
  <si>
    <t>80.30</t>
  </si>
  <si>
    <t>TITLUL XIII RAMBURSARI DE CREDITE</t>
  </si>
  <si>
    <t xml:space="preserve">Rambursari de credite externe </t>
  </si>
  <si>
    <t>81.01</t>
  </si>
  <si>
    <t xml:space="preserve">Rambursari de credite interne </t>
  </si>
  <si>
    <t>81.02</t>
  </si>
  <si>
    <t xml:space="preserve">TITLUL XIV  REZERVE, EXCEDENT/DEFICIT </t>
  </si>
  <si>
    <t>Rezerve</t>
  </si>
  <si>
    <t>91.01</t>
  </si>
  <si>
    <t xml:space="preserve">Excedent </t>
  </si>
  <si>
    <t>92.01</t>
  </si>
  <si>
    <t>Deficit</t>
  </si>
  <si>
    <t>93.01</t>
  </si>
  <si>
    <t>Partea I-a SERVICII PUBLICE GENERALE   (cod 51.02+54.02+55.02+56.02)</t>
  </si>
  <si>
    <t>50.02</t>
  </si>
  <si>
    <t>Autoritati publice si actiuni externe   (cod 51.02.01)</t>
  </si>
  <si>
    <r>
      <t>CHELTUIELI CURENTE</t>
    </r>
    <r>
      <rPr>
        <b/>
        <sz val="10"/>
        <rFont val="Arial"/>
        <family val="2"/>
      </rPr>
      <t xml:space="preserve"> </t>
    </r>
  </si>
  <si>
    <t>TITLUL I  CHELTUIELI DE PERSONAL</t>
  </si>
  <si>
    <t>TITLUL II  BUNURI SI SERVICII</t>
  </si>
  <si>
    <t>Transferuri către instituţii publice</t>
  </si>
  <si>
    <t>TITLUL VII ALTE TRANSFERURI</t>
  </si>
  <si>
    <t>Despagubiri civile</t>
  </si>
  <si>
    <t xml:space="preserve">Active fixe </t>
  </si>
  <si>
    <t>Mobilier, aparatură birotică şi alte active corporale</t>
  </si>
  <si>
    <t>Reparaţii capitale aferente activelor fixe</t>
  </si>
  <si>
    <t>Rambursari de credite externe</t>
  </si>
  <si>
    <t>Din total capitol:</t>
  </si>
  <si>
    <t xml:space="preserve">Autoritati executive si legislative </t>
  </si>
  <si>
    <t>51.02.01</t>
  </si>
  <si>
    <t>Autorităţi executive</t>
  </si>
  <si>
    <t>51.02.01.03</t>
  </si>
  <si>
    <t xml:space="preserve">Alte servicii publice generale </t>
  </si>
  <si>
    <t>54.02</t>
  </si>
  <si>
    <t>TITLUL V FONDURI DE REZERVA</t>
  </si>
  <si>
    <t xml:space="preserve">Fond de rezerva bugetara la dispozitia autoritatilor locale </t>
  </si>
  <si>
    <t xml:space="preserve">TITLUL XIII RAMBURSARI DE CREDITE </t>
  </si>
  <si>
    <t>Rambursari de credite interne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</si>
  <si>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</si>
  <si>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</si>
  <si>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</si>
  <si>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</si>
  <si>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</si>
  <si>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</si>
  <si>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</si>
  <si>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</si>
  <si>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54.02.50</t>
  </si>
  <si>
    <t xml:space="preserve">Tranzacţii privind datoria publică şi împrumuturi </t>
  </si>
  <si>
    <t>55.02</t>
  </si>
  <si>
    <t>Comisioane  si alte costuri aferente imprumuturilor</t>
  </si>
  <si>
    <t>Dobanzi aferente datoriei publice interne</t>
  </si>
  <si>
    <t>Dobanzi aferente datoriei publice externe</t>
  </si>
  <si>
    <t xml:space="preserve">Transferuri cu caracter general intre diferite nivele ale administratiei </t>
  </si>
  <si>
    <t>56.02</t>
  </si>
  <si>
    <t>Transferuri curente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</si>
  <si>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</si>
  <si>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</si>
  <si>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Transferuri privind contribuţii de sănătate pentru persoane beneficiare de ajutor social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</si>
  <si>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</si>
  <si>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</si>
  <si>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</si>
  <si>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</si>
  <si>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</si>
  <si>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</si>
  <si>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(60.02+61.02)</t>
  </si>
  <si>
    <t>Aparare</t>
  </si>
  <si>
    <t>60.02</t>
  </si>
  <si>
    <t>CHELTUIELI CURENTE</t>
  </si>
  <si>
    <t>TITLUL X  ACTIVE NEFINANCIARE</t>
  </si>
  <si>
    <t>Aparare nationala</t>
  </si>
  <si>
    <t>60.02.02</t>
  </si>
  <si>
    <t xml:space="preserve">Ordine publica si siguranta nationala </t>
  </si>
  <si>
    <t>61.02</t>
  </si>
  <si>
    <r>
      <t xml:space="preserve"> </t>
    </r>
    <r>
      <rPr>
        <b/>
        <u val="single"/>
        <sz val="10"/>
        <rFont val="Arial"/>
        <family val="2"/>
      </rPr>
      <t>CHELTUIELI CURENTE</t>
    </r>
    <r>
      <rPr>
        <b/>
        <sz val="10"/>
        <rFont val="Arial"/>
        <family val="2"/>
      </rPr>
      <t xml:space="preserve"> </t>
    </r>
  </si>
  <si>
    <t xml:space="preserve">Ordine publica </t>
  </si>
  <si>
    <t>61.02.03</t>
  </si>
  <si>
    <t>Politie comunitara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</si>
  <si>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</si>
  <si>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</si>
  <si>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</si>
  <si>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</si>
  <si>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</si>
  <si>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(65.02+66.02+67.02+68.02)</t>
  </si>
  <si>
    <t>64.02</t>
  </si>
  <si>
    <t xml:space="preserve">Invatamant </t>
  </si>
  <si>
    <t>65.02</t>
  </si>
  <si>
    <t>55</t>
  </si>
  <si>
    <r>
      <t xml:space="preserve"> </t>
    </r>
    <r>
      <rPr>
        <sz val="10"/>
        <rFont val="Arial"/>
        <family val="2"/>
      </rPr>
      <t>Ajutoare sociale in numerar</t>
    </r>
  </si>
  <si>
    <r>
      <t xml:space="preserve"> </t>
    </r>
    <r>
      <rPr>
        <sz val="10"/>
        <rFont val="Arial"/>
        <family val="2"/>
      </rPr>
      <t>Ajutoare sociale in natura</t>
    </r>
  </si>
  <si>
    <t xml:space="preserve">Burse </t>
  </si>
  <si>
    <t xml:space="preserve">Asociaţii şi fundaţii </t>
  </si>
  <si>
    <t>OPERATIUNI FINANCIARE</t>
  </si>
  <si>
    <t xml:space="preserve">Învatamânt prescolar si primar </t>
  </si>
  <si>
    <t>65.02.03</t>
  </si>
  <si>
    <t>sal+mat</t>
  </si>
  <si>
    <t>Învatamânt prescolar</t>
  </si>
  <si>
    <t>65.02.03.01</t>
  </si>
  <si>
    <t>Învatamânt primar</t>
  </si>
  <si>
    <t>65.02.03.02</t>
  </si>
  <si>
    <t>Învatamânt secundar (rd.339 la 341)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</si>
  <si>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</si>
  <si>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</si>
  <si>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</si>
  <si>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</si>
  <si>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</si>
  <si>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</si>
  <si>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</si>
  <si>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</si>
  <si>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</si>
  <si>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</t>
  </si>
  <si>
    <t>65.02.07</t>
  </si>
  <si>
    <t>Învatamânt special</t>
  </si>
  <si>
    <t>65.02.07.04</t>
  </si>
  <si>
    <t>Servicii auxiliare pentru educatie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</si>
  <si>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</si>
  <si>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</si>
  <si>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</si>
  <si>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</si>
  <si>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</si>
  <si>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</si>
  <si>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</si>
  <si>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 xml:space="preserve">Sanatate </t>
  </si>
  <si>
    <t>66.02</t>
  </si>
  <si>
    <t>Transferuri catre institutii publice</t>
  </si>
  <si>
    <t>Acţiuni  de sănătate</t>
  </si>
  <si>
    <t>Transferuri pentru finanţarea investiţiilor la spitale</t>
  </si>
  <si>
    <t>TITLUL VIII  ASISTENTA SOCIALA</t>
  </si>
  <si>
    <t>CHELTUIELI DE CAPITAL</t>
  </si>
  <si>
    <t xml:space="preserve">Servicii  medicale in unitati sanitare cu paturi </t>
  </si>
  <si>
    <t>66.02.06</t>
  </si>
  <si>
    <t>Spitale generale</t>
  </si>
  <si>
    <t>66.02.06.01</t>
  </si>
  <si>
    <t xml:space="preserve">Alte cheltuieli in domeniu sanatatii </t>
  </si>
  <si>
    <t>66.02.50</t>
  </si>
  <si>
    <t>Alte institutii si actiuni sanitare</t>
  </si>
  <si>
    <t>66.02.50.50</t>
  </si>
  <si>
    <t xml:space="preserve">Cultura, recreere si religie </t>
  </si>
  <si>
    <t>67.02</t>
  </si>
  <si>
    <r>
      <t xml:space="preserve"> </t>
    </r>
    <r>
      <rPr>
        <b/>
        <u val="single"/>
        <sz val="10"/>
        <rFont val="Arial"/>
        <family val="2"/>
      </rPr>
      <t>CHELTUIELI CURENTE</t>
    </r>
  </si>
  <si>
    <t>TITLUL VI TRANSFERURI INTRE UNITATI ALE ADMINISTRATIEI PUBLICE</t>
  </si>
  <si>
    <t xml:space="preserve">Susţinerea cultelor </t>
  </si>
  <si>
    <t xml:space="preserve">Contribuţii la salarizarea personalului neclerical </t>
  </si>
  <si>
    <t>Active fixe</t>
  </si>
  <si>
    <t>Servicii culturale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</si>
  <si>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</si>
  <si>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</si>
  <si>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</si>
  <si>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</si>
  <si>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</si>
  <si>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</si>
  <si>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</si>
  <si>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</si>
  <si>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</si>
  <si>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</si>
  <si>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</si>
  <si>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</si>
  <si>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</si>
  <si>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</si>
  <si>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</si>
  <si>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</si>
  <si>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</si>
  <si>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</si>
  <si>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</si>
  <si>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</si>
  <si>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</si>
  <si>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</si>
  <si>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</si>
  <si>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</si>
  <si>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</si>
  <si>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</si>
  <si>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</si>
  <si>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</si>
  <si>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</si>
  <si>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</si>
  <si>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</si>
  <si>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 xml:space="preserve">Asigurari si asistenta sociala </t>
  </si>
  <si>
    <t>68.02</t>
  </si>
  <si>
    <t xml:space="preserve">CHELTUIELI CURENTE </t>
  </si>
  <si>
    <t xml:space="preserve">Programe cu finanţare rambursabilă </t>
  </si>
  <si>
    <t xml:space="preserve">CHELTUIELI DE CAPITAL </t>
  </si>
  <si>
    <t>Active financiare</t>
  </si>
  <si>
    <t>Asistenta acordata persoanelor in varsta</t>
  </si>
  <si>
    <t>68.02.04</t>
  </si>
  <si>
    <t xml:space="preserve">Asistenta sociala in caz de boli si invaliditati 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</si>
  <si>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</si>
  <si>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</si>
  <si>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</si>
  <si>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</si>
  <si>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</si>
  <si>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</si>
  <si>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</si>
  <si>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</si>
  <si>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</si>
  <si>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 xml:space="preserve">Prevenirea excluderii sociale 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</si>
  <si>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</si>
  <si>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</si>
  <si>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</si>
  <si>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</si>
  <si>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</si>
  <si>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</t>
  </si>
  <si>
    <t>68.02.50</t>
  </si>
  <si>
    <t>Partea a IV-a  SERVICII SI DEZVOLTARE PUBLICA, LOCUINTE, MEDIU SI APE (70.02+74.02)</t>
  </si>
  <si>
    <t>69.02</t>
  </si>
  <si>
    <t xml:space="preserve">Locuinte, servicii si dezvoltare publica </t>
  </si>
  <si>
    <t>70.02</t>
  </si>
  <si>
    <t>Investitii ale regiilor autonome si societatilor comerciale cu capital de stat</t>
  </si>
  <si>
    <t>Participare la capitalul social al societatilor comerciale</t>
  </si>
  <si>
    <t>Locuinte</t>
  </si>
  <si>
    <t>70.02.03</t>
  </si>
  <si>
    <t>Dezvoltarea sistemului de locuinte</t>
  </si>
  <si>
    <t>70.02.03.01</t>
  </si>
  <si>
    <t>Alte cheltuieli in domeniul locuintelor</t>
  </si>
  <si>
    <t>70.02.03.30</t>
  </si>
  <si>
    <t xml:space="preserve">Alimentare cu apa si amenajari hidrotehnice 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</si>
  <si>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</si>
  <si>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</si>
  <si>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</si>
  <si>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</si>
  <si>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</si>
  <si>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</si>
  <si>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</si>
  <si>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</si>
  <si>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</si>
  <si>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</si>
  <si>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</si>
  <si>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 xml:space="preserve">Protectia mediului </t>
  </si>
  <si>
    <t>74.02</t>
  </si>
  <si>
    <t>Programe PHARE si alte programe cu finantare nerambursabila</t>
  </si>
  <si>
    <t xml:space="preserve">Salubritate si gestiunea deseurilor 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</si>
  <si>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</si>
  <si>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</si>
  <si>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</si>
  <si>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</si>
  <si>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</si>
  <si>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</si>
  <si>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</si>
  <si>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 xml:space="preserve">Partea a V-a ACTIUNI ECONOMICE </t>
  </si>
  <si>
    <t>79.02</t>
  </si>
  <si>
    <t xml:space="preserve">Actiuni generale economice, comerciale si de munca </t>
  </si>
  <si>
    <t>80.02</t>
  </si>
  <si>
    <t>Programe de dezvoltare</t>
  </si>
  <si>
    <t xml:space="preserve">Actiuni generale economice si comerciale 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</si>
  <si>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</si>
  <si>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</si>
  <si>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</si>
  <si>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</si>
  <si>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</si>
  <si>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</si>
  <si>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</si>
  <si>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</si>
  <si>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</si>
  <si>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 xml:space="preserve">Combustibili si energie </t>
  </si>
  <si>
    <t>Subvenţii pentru acoperirea diferenţelor de preţ şi tarif</t>
  </si>
  <si>
    <t>40.03</t>
  </si>
  <si>
    <t xml:space="preserve">A. Transferuri interne </t>
  </si>
  <si>
    <t>Alte active fixe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</si>
  <si>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</si>
  <si>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</si>
  <si>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</si>
  <si>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</si>
  <si>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</si>
  <si>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</si>
  <si>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</t>
  </si>
  <si>
    <t>83.02</t>
  </si>
  <si>
    <t xml:space="preserve">Agricultura </t>
  </si>
  <si>
    <t>83.02.03</t>
  </si>
  <si>
    <t xml:space="preserve">Alte cheltuieli în domeniul agriculturii </t>
  </si>
  <si>
    <t>83.02.03.30</t>
  </si>
  <si>
    <t>Transporturi</t>
  </si>
  <si>
    <t>84.02</t>
  </si>
  <si>
    <t>TITLUL IV SUBVENTII</t>
  </si>
  <si>
    <t>51,01</t>
  </si>
  <si>
    <t>51,01.01</t>
  </si>
  <si>
    <t>Alte transferuri curente interne</t>
  </si>
  <si>
    <t>Transport rutier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</si>
  <si>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</si>
  <si>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</si>
  <si>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</si>
  <si>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</si>
  <si>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</si>
  <si>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</si>
  <si>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</si>
  <si>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>Transport aerian</t>
  </si>
  <si>
    <t>84.02.06</t>
  </si>
  <si>
    <t>Aviatia civila</t>
  </si>
  <si>
    <t>84.02.06.02</t>
  </si>
  <si>
    <t>Alte cheltuieli în domeniul transporturilor</t>
  </si>
  <si>
    <t>84.02.50</t>
  </si>
  <si>
    <t xml:space="preserve">Alte actiuni economice </t>
  </si>
  <si>
    <t>87.02</t>
  </si>
  <si>
    <t>52</t>
  </si>
  <si>
    <t>52.01.01</t>
  </si>
  <si>
    <t>Fond Roman de  Dezvoltare Sociala</t>
  </si>
  <si>
    <t>Ajutoare pentru daune provocate de calamităţile naturale</t>
  </si>
  <si>
    <t xml:space="preserve">TITLUL XII ÎMPRUMUTURI </t>
  </si>
  <si>
    <t>Împrumuturi pentru institutii si servicii publice sau activitati finantate integral din venituri proprii</t>
  </si>
  <si>
    <t>Alte imprumuturi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</si>
  <si>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</si>
  <si>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</si>
  <si>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</si>
  <si>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</si>
  <si>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</si>
  <si>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</si>
  <si>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</si>
  <si>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</si>
  <si>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</si>
  <si>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</si>
  <si>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>VII. REZERVE, EXCEDENT / DEFICIT</t>
  </si>
  <si>
    <t>96.02</t>
  </si>
  <si>
    <t xml:space="preserve">REZERVE </t>
  </si>
  <si>
    <t>97.02</t>
  </si>
  <si>
    <t>EXCEDENT</t>
  </si>
  <si>
    <t>98.02</t>
  </si>
  <si>
    <t>DEFICIT</t>
  </si>
  <si>
    <t>99.02</t>
  </si>
  <si>
    <t xml:space="preserve">   </t>
  </si>
  <si>
    <t>PRIMAR</t>
  </si>
  <si>
    <t xml:space="preserve">  SERVICIU BUGET-CONTABILITATE</t>
  </si>
  <si>
    <t>GRIGORE CRACIUNESCU</t>
  </si>
  <si>
    <t xml:space="preserve">   CRETU ALINA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</si>
</sst>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3">
    <font>
      <sz val="10"/>
      <name val="Arial"/>
      <family val="2"/>
    </font>
    <font>
      <sz val="12"/>
      <name val="Arial MT"/>
      <family val="2"/>
    </font>
    <font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Lucida Sans Unicode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color indexed="10"/>
      <name val="Arial"/>
      <family val="2"/>
    </font>
    <font>
      <sz val="10"/>
      <name val="Lucida Sans Unicode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1"/>
      <color indexed="8"/>
      <name val="Lucida Sans Unicode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1" applyFont="1" applyFill="1">
      <alignment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left" vertical="top"/>
      <protection/>
    </xf>
    <xf numFmtId="0" fontId="0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21" applyFont="1" applyFill="1" applyBorder="1" applyAlignment="1">
      <alignment horizontal="center"/>
      <protection/>
    </xf>
    <xf numFmtId="3" fontId="0" fillId="0" borderId="2" xfId="21" applyNumberFormat="1" applyFont="1" applyFill="1" applyBorder="1" applyAlignment="1">
      <alignment horizontal="left"/>
      <protection/>
    </xf>
    <xf numFmtId="4" fontId="7" fillId="0" borderId="2" xfId="21" applyNumberFormat="1" applyFont="1" applyFill="1" applyBorder="1" applyAlignment="1">
      <alignment horizontal="right"/>
      <protection/>
    </xf>
    <xf numFmtId="4" fontId="3" fillId="0" borderId="0" xfId="21" applyNumberFormat="1" applyFont="1" applyFill="1">
      <alignment/>
      <protection/>
    </xf>
    <xf numFmtId="0" fontId="8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3" fillId="0" borderId="2" xfId="21" applyNumberFormat="1" applyFont="1" applyFill="1" applyBorder="1" applyAlignment="1">
      <alignment horizontal="right"/>
      <protection/>
    </xf>
    <xf numFmtId="0" fontId="4" fillId="0" borderId="3" xfId="0" applyFont="1" applyFill="1" applyBorder="1" applyAlignment="1">
      <alignment/>
    </xf>
    <xf numFmtId="0" fontId="0" fillId="0" borderId="2" xfId="21" applyFont="1" applyFill="1" applyBorder="1">
      <alignment/>
      <protection/>
    </xf>
    <xf numFmtId="0" fontId="4" fillId="0" borderId="4" xfId="0" applyFont="1" applyFill="1" applyBorder="1" applyAlignment="1">
      <alignment/>
    </xf>
    <xf numFmtId="4" fontId="3" fillId="0" borderId="5" xfId="21" applyNumberFormat="1" applyFont="1" applyFill="1" applyBorder="1" applyAlignment="1">
      <alignment horizontal="right"/>
      <protection/>
    </xf>
    <xf numFmtId="0" fontId="9" fillId="0" borderId="2" xfId="0" applyFont="1" applyFill="1" applyBorder="1" applyAlignment="1">
      <alignment/>
    </xf>
    <xf numFmtId="0" fontId="9" fillId="0" borderId="2" xfId="21" applyFont="1" applyFill="1" applyBorder="1">
      <alignment/>
      <protection/>
    </xf>
    <xf numFmtId="0" fontId="10" fillId="0" borderId="4" xfId="0" applyFont="1" applyFill="1" applyBorder="1" applyAlignment="1">
      <alignment/>
    </xf>
    <xf numFmtId="4" fontId="7" fillId="0" borderId="5" xfId="21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1" fillId="0" borderId="0" xfId="21" applyFont="1" applyFill="1">
      <alignment/>
      <protection/>
    </xf>
    <xf numFmtId="4" fontId="3" fillId="2" borderId="2" xfId="21" applyNumberFormat="1" applyFont="1" applyFill="1" applyBorder="1" applyAlignment="1">
      <alignment horizontal="right"/>
      <protection/>
    </xf>
    <xf numFmtId="4" fontId="3" fillId="2" borderId="5" xfId="21" applyNumberFormat="1" applyFont="1" applyFill="1" applyBorder="1" applyAlignment="1">
      <alignment horizontal="right"/>
      <protection/>
    </xf>
    <xf numFmtId="0" fontId="12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" xfId="21" applyNumberFormat="1" applyFont="1" applyFill="1" applyBorder="1" applyAlignment="1">
      <alignment horizontal="left"/>
      <protection/>
    </xf>
    <xf numFmtId="3" fontId="0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vertical="top"/>
    </xf>
    <xf numFmtId="0" fontId="14" fillId="0" borderId="2" xfId="21" applyFont="1" applyFill="1" applyBorder="1">
      <alignment/>
      <protection/>
    </xf>
    <xf numFmtId="3" fontId="15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0" fontId="15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wrapText="1"/>
    </xf>
    <xf numFmtId="49" fontId="4" fillId="0" borderId="2" xfId="21" applyNumberFormat="1" applyFont="1" applyFill="1" applyBorder="1" applyAlignment="1">
      <alignment horizontal="left"/>
      <protection/>
    </xf>
    <xf numFmtId="0" fontId="4" fillId="0" borderId="4" xfId="0" applyFont="1" applyFill="1" applyBorder="1" applyAlignment="1">
      <alignment vertical="top"/>
    </xf>
    <xf numFmtId="4" fontId="3" fillId="3" borderId="2" xfId="21" applyNumberFormat="1" applyFont="1" applyFill="1" applyBorder="1" applyAlignment="1">
      <alignment horizontal="right"/>
      <protection/>
    </xf>
    <xf numFmtId="4" fontId="3" fillId="3" borderId="5" xfId="21" applyNumberFormat="1" applyFont="1" applyFill="1" applyBorder="1" applyAlignment="1">
      <alignment horizontal="right"/>
      <protection/>
    </xf>
    <xf numFmtId="49" fontId="4" fillId="0" borderId="4" xfId="0" applyNumberFormat="1" applyFont="1" applyFill="1" applyBorder="1" applyAlignment="1">
      <alignment horizontal="left"/>
    </xf>
    <xf numFmtId="0" fontId="0" fillId="4" borderId="4" xfId="21" applyFont="1" applyFill="1" applyBorder="1" applyAlignment="1">
      <alignment horizontal="left" wrapText="1" indent="5"/>
      <protection/>
    </xf>
    <xf numFmtId="0" fontId="0" fillId="4" borderId="2" xfId="21" applyFont="1" applyFill="1" applyBorder="1" applyAlignment="1">
      <alignment horizontal="left" wrapText="1" indent="5"/>
      <protection/>
    </xf>
    <xf numFmtId="0" fontId="0" fillId="4" borderId="2" xfId="21" applyFont="1" applyFill="1" applyBorder="1" applyAlignment="1">
      <alignment horizontal="center"/>
      <protection/>
    </xf>
    <xf numFmtId="3" fontId="0" fillId="4" borderId="2" xfId="21" applyNumberFormat="1" applyFont="1" applyFill="1" applyBorder="1" applyAlignment="1">
      <alignment horizontal="left"/>
      <protection/>
    </xf>
    <xf numFmtId="4" fontId="3" fillId="4" borderId="2" xfId="21" applyNumberFormat="1" applyFont="1" applyFill="1" applyBorder="1" applyAlignment="1">
      <alignment horizontal="right"/>
      <protection/>
    </xf>
    <xf numFmtId="4" fontId="3" fillId="4" borderId="5" xfId="21" applyNumberFormat="1" applyFont="1" applyFill="1" applyBorder="1" applyAlignment="1">
      <alignment horizontal="right"/>
      <protection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7" fillId="5" borderId="2" xfId="21" applyNumberFormat="1" applyFont="1" applyFill="1" applyBorder="1" applyAlignment="1">
      <alignment horizontal="right"/>
      <protection/>
    </xf>
    <xf numFmtId="49" fontId="4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/>
    </xf>
    <xf numFmtId="49" fontId="0" fillId="0" borderId="2" xfId="21" applyNumberFormat="1" applyFont="1" applyFill="1" applyBorder="1" applyAlignment="1">
      <alignment horizontal="left"/>
      <protection/>
    </xf>
    <xf numFmtId="49" fontId="13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indent="2"/>
    </xf>
    <xf numFmtId="0" fontId="0" fillId="0" borderId="2" xfId="0" applyFont="1" applyBorder="1" applyAlignment="1">
      <alignment/>
    </xf>
    <xf numFmtId="0" fontId="4" fillId="0" borderId="2" xfId="21" applyFont="1" applyFill="1" applyBorder="1">
      <alignment/>
      <protection/>
    </xf>
    <xf numFmtId="0" fontId="16" fillId="0" borderId="4" xfId="0" applyFont="1" applyFill="1" applyBorder="1" applyAlignment="1">
      <alignment/>
    </xf>
    <xf numFmtId="49" fontId="14" fillId="0" borderId="2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left"/>
    </xf>
    <xf numFmtId="0" fontId="0" fillId="0" borderId="4" xfId="21" applyFont="1" applyFill="1" applyBorder="1">
      <alignment/>
      <protection/>
    </xf>
    <xf numFmtId="0" fontId="0" fillId="0" borderId="2" xfId="0" applyFont="1" applyBorder="1" applyAlignment="1">
      <alignment wrapText="1"/>
    </xf>
    <xf numFmtId="3" fontId="0" fillId="5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horizontal="left" indent="2"/>
    </xf>
    <xf numFmtId="0" fontId="0" fillId="0" borderId="4" xfId="21" applyFont="1" applyFill="1" applyBorder="1" applyAlignment="1">
      <alignment horizontal="left" indent="3"/>
      <protection/>
    </xf>
    <xf numFmtId="0" fontId="0" fillId="0" borderId="2" xfId="21" applyFont="1" applyFill="1" applyBorder="1" applyAlignment="1">
      <alignment horizontal="left" indent="3"/>
      <protection/>
    </xf>
    <xf numFmtId="0" fontId="4" fillId="0" borderId="2" xfId="0" applyFont="1" applyFill="1" applyBorder="1" applyAlignment="1">
      <alignment horizontal="left"/>
    </xf>
    <xf numFmtId="0" fontId="0" fillId="5" borderId="2" xfId="21" applyFont="1" applyFill="1" applyBorder="1" applyAlignment="1">
      <alignment horizontal="center"/>
      <protection/>
    </xf>
    <xf numFmtId="3" fontId="7" fillId="0" borderId="2" xfId="21" applyNumberFormat="1" applyFont="1" applyFill="1" applyBorder="1" applyAlignment="1">
      <alignment horizontal="left"/>
      <protection/>
    </xf>
    <xf numFmtId="0" fontId="7" fillId="0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7" fillId="6" borderId="2" xfId="21" applyFont="1" applyFill="1" applyBorder="1" applyAlignment="1">
      <alignment horizontal="center"/>
      <protection/>
    </xf>
    <xf numFmtId="3" fontId="7" fillId="6" borderId="2" xfId="21" applyNumberFormat="1" applyFont="1" applyFill="1" applyBorder="1" applyAlignment="1">
      <alignment horizontal="left"/>
      <protection/>
    </xf>
    <xf numFmtId="164" fontId="7" fillId="6" borderId="2" xfId="21" applyNumberFormat="1" applyFont="1" applyFill="1" applyBorder="1" applyAlignment="1">
      <alignment horizontal="right"/>
      <protection/>
    </xf>
    <xf numFmtId="49" fontId="16" fillId="0" borderId="4" xfId="0" applyNumberFormat="1" applyFont="1" applyFill="1" applyBorder="1" applyAlignment="1">
      <alignment horizontal="left" vertical="top"/>
    </xf>
    <xf numFmtId="164" fontId="3" fillId="0" borderId="2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left" indent="4"/>
      <protection/>
    </xf>
    <xf numFmtId="164" fontId="3" fillId="0" borderId="5" xfId="21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21" applyFont="1" applyFill="1" applyBorder="1" applyAlignment="1">
      <alignment/>
      <protection/>
    </xf>
    <xf numFmtId="4" fontId="3" fillId="0" borderId="2" xfId="21" applyNumberFormat="1" applyFont="1" applyFill="1" applyBorder="1" applyAlignment="1">
      <alignment/>
      <protection/>
    </xf>
    <xf numFmtId="49" fontId="10" fillId="0" borderId="4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0" fontId="9" fillId="0" borderId="4" xfId="0" applyFont="1" applyFill="1" applyBorder="1" applyAlignment="1">
      <alignment/>
    </xf>
    <xf numFmtId="49" fontId="10" fillId="0" borderId="2" xfId="0" applyNumberFormat="1" applyFont="1" applyFill="1" applyBorder="1" applyAlignment="1">
      <alignment vertical="top"/>
    </xf>
    <xf numFmtId="0" fontId="17" fillId="0" borderId="4" xfId="21" applyFont="1" applyFill="1" applyBorder="1" applyAlignment="1">
      <alignment horizontal="left" indent="2"/>
      <protection/>
    </xf>
    <xf numFmtId="0" fontId="17" fillId="0" borderId="2" xfId="21" applyFont="1" applyFill="1" applyBorder="1" applyAlignment="1">
      <alignment horizontal="left" indent="2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4" xfId="21" applyFont="1" applyFill="1" applyBorder="1" applyAlignment="1">
      <alignment horizontal="left" indent="4"/>
      <protection/>
    </xf>
    <xf numFmtId="0" fontId="7" fillId="6" borderId="4" xfId="0" applyFont="1" applyFill="1" applyBorder="1" applyAlignment="1">
      <alignment/>
    </xf>
    <xf numFmtId="4" fontId="7" fillId="6" borderId="2" xfId="21" applyNumberFormat="1" applyFont="1" applyFill="1" applyBorder="1" applyAlignment="1">
      <alignment horizontal="right"/>
      <protection/>
    </xf>
    <xf numFmtId="4" fontId="7" fillId="6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0" fillId="0" borderId="2" xfId="21" applyFont="1" applyFill="1" applyBorder="1" applyAlignment="1">
      <alignment wrapText="1"/>
      <protection/>
    </xf>
    <xf numFmtId="49" fontId="4" fillId="0" borderId="4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4" fontId="3" fillId="5" borderId="2" xfId="21" applyNumberFormat="1" applyFont="1" applyFill="1" applyBorder="1" applyAlignment="1">
      <alignment horizontal="right"/>
      <protection/>
    </xf>
    <xf numFmtId="0" fontId="17" fillId="0" borderId="2" xfId="21" applyFont="1" applyFill="1" applyBorder="1" applyAlignment="1">
      <alignment horizontal="left" indent="4"/>
      <protection/>
    </xf>
    <xf numFmtId="49" fontId="7" fillId="6" borderId="4" xfId="0" applyNumberFormat="1" applyFont="1" applyFill="1" applyBorder="1" applyAlignment="1">
      <alignment/>
    </xf>
    <xf numFmtId="49" fontId="18" fillId="6" borderId="2" xfId="0" applyNumberFormat="1" applyFont="1" applyFill="1" applyBorder="1" applyAlignment="1">
      <alignment/>
    </xf>
    <xf numFmtId="4" fontId="7" fillId="6" borderId="5" xfId="21" applyNumberFormat="1" applyFont="1" applyFill="1" applyBorder="1" applyAlignment="1">
      <alignment horizontal="right"/>
      <protection/>
    </xf>
    <xf numFmtId="49" fontId="16" fillId="0" borderId="4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0" fontId="0" fillId="0" borderId="2" xfId="21" applyFont="1" applyFill="1" applyBorder="1" applyAlignment="1">
      <alignment horizontal="left" indent="5"/>
      <protection/>
    </xf>
    <xf numFmtId="0" fontId="17" fillId="0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Fill="1" applyBorder="1" applyAlignment="1">
      <alignment horizontal="fill" wrapText="1"/>
    </xf>
    <xf numFmtId="0" fontId="7" fillId="5" borderId="2" xfId="21" applyFont="1" applyFill="1" applyBorder="1" applyAlignment="1">
      <alignment horizontal="center"/>
      <protection/>
    </xf>
    <xf numFmtId="0" fontId="7" fillId="6" borderId="4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4" fontId="3" fillId="6" borderId="2" xfId="21" applyNumberFormat="1" applyFont="1" applyFill="1" applyBorder="1" applyAlignment="1">
      <alignment horizontal="right"/>
      <protection/>
    </xf>
    <xf numFmtId="4" fontId="3" fillId="6" borderId="5" xfId="21" applyNumberFormat="1" applyFont="1" applyFill="1" applyBorder="1" applyAlignment="1">
      <alignment horizontal="right"/>
      <protection/>
    </xf>
    <xf numFmtId="49" fontId="7" fillId="6" borderId="4" xfId="0" applyNumberFormat="1" applyFont="1" applyFill="1" applyBorder="1" applyAlignment="1">
      <alignment horizontal="left"/>
    </xf>
    <xf numFmtId="49" fontId="7" fillId="6" borderId="2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0" fillId="0" borderId="2" xfId="21" applyFont="1" applyFill="1" applyBorder="1" applyAlignment="1">
      <alignment horizontal="left" wrapText="1" indent="3"/>
      <protection/>
    </xf>
    <xf numFmtId="0" fontId="0" fillId="0" borderId="2" xfId="21" applyFont="1" applyFill="1" applyBorder="1" applyAlignment="1">
      <alignment horizontal="left" wrapText="1" indent="4"/>
      <protection/>
    </xf>
    <xf numFmtId="0" fontId="0" fillId="5" borderId="4" xfId="21" applyFont="1" applyFill="1" applyBorder="1">
      <alignment/>
      <protection/>
    </xf>
    <xf numFmtId="0" fontId="6" fillId="5" borderId="2" xfId="0" applyFont="1" applyFill="1" applyBorder="1" applyAlignment="1">
      <alignment horizontal="left" vertical="center"/>
    </xf>
    <xf numFmtId="0" fontId="0" fillId="5" borderId="2" xfId="21" applyFont="1" applyFill="1" applyBorder="1" applyAlignment="1">
      <alignment horizontal="left" indent="5"/>
      <protection/>
    </xf>
    <xf numFmtId="3" fontId="0" fillId="5" borderId="2" xfId="21" applyNumberFormat="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/>
      <protection/>
    </xf>
    <xf numFmtId="4" fontId="3" fillId="7" borderId="2" xfId="21" applyNumberFormat="1" applyFont="1" applyFill="1" applyBorder="1" applyAlignment="1">
      <alignment horizontal="right"/>
      <protection/>
    </xf>
    <xf numFmtId="4" fontId="3" fillId="7" borderId="5" xfId="21" applyNumberFormat="1" applyFont="1" applyFill="1" applyBorder="1" applyAlignment="1">
      <alignment horizontal="right"/>
      <protection/>
    </xf>
    <xf numFmtId="4" fontId="0" fillId="0" borderId="2" xfId="21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4" xfId="21" applyFont="1" applyFill="1" applyBorder="1" applyAlignment="1">
      <alignment horizontal="left" indent="6"/>
      <protection/>
    </xf>
    <xf numFmtId="0" fontId="0" fillId="0" borderId="2" xfId="21" applyFont="1" applyFill="1" applyBorder="1" applyAlignment="1">
      <alignment horizontal="left" indent="6"/>
      <protection/>
    </xf>
    <xf numFmtId="0" fontId="18" fillId="6" borderId="2" xfId="0" applyFont="1" applyFill="1" applyBorder="1" applyAlignment="1">
      <alignment/>
    </xf>
    <xf numFmtId="0" fontId="7" fillId="6" borderId="2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18" fillId="6" borderId="2" xfId="0" applyFont="1" applyFill="1" applyBorder="1" applyAlignment="1">
      <alignment horizontal="left"/>
    </xf>
    <xf numFmtId="0" fontId="0" fillId="0" borderId="2" xfId="21" applyFont="1" applyFill="1" applyBorder="1" applyAlignment="1">
      <alignment horizontal="left" indent="2"/>
      <protection/>
    </xf>
    <xf numFmtId="0" fontId="19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0" fillId="0" borderId="2" xfId="21" applyFont="1" applyFill="1" applyBorder="1" applyAlignment="1">
      <alignment horizontal="left" wrapText="1" indent="5"/>
      <protection/>
    </xf>
    <xf numFmtId="0" fontId="3" fillId="0" borderId="0" xfId="21" applyFont="1" applyFill="1" applyBorder="1">
      <alignment/>
      <protection/>
    </xf>
    <xf numFmtId="4" fontId="19" fillId="0" borderId="2" xfId="21" applyNumberFormat="1" applyFont="1" applyFill="1" applyBorder="1" applyAlignment="1">
      <alignment horizontal="right"/>
      <protection/>
    </xf>
    <xf numFmtId="0" fontId="19" fillId="6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indent="2"/>
    </xf>
    <xf numFmtId="0" fontId="10" fillId="0" borderId="2" xfId="21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4" fontId="0" fillId="0" borderId="2" xfId="21" applyNumberFormat="1" applyFont="1" applyFill="1" applyBorder="1" applyAlignment="1">
      <alignment horizontal="left"/>
      <protection/>
    </xf>
    <xf numFmtId="0" fontId="17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0" fontId="20" fillId="0" borderId="4" xfId="21" applyFont="1" applyFill="1" applyBorder="1" applyAlignment="1">
      <alignment horizontal="left" indent="2"/>
      <protection/>
    </xf>
    <xf numFmtId="0" fontId="20" fillId="0" borderId="2" xfId="21" applyFont="1" applyFill="1" applyBorder="1" applyAlignment="1">
      <alignment horizontal="left" indent="2"/>
      <protection/>
    </xf>
    <xf numFmtId="0" fontId="7" fillId="6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 indent="3"/>
    </xf>
    <xf numFmtId="49" fontId="4" fillId="0" borderId="2" xfId="0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4" fillId="0" borderId="4" xfId="21" applyFont="1" applyFill="1" applyBorder="1" applyAlignment="1">
      <alignment horizontal="left" indent="2"/>
      <protection/>
    </xf>
    <xf numFmtId="0" fontId="4" fillId="0" borderId="2" xfId="21" applyFont="1" applyFill="1" applyBorder="1" applyAlignment="1">
      <alignment horizontal="left" indent="2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left" indent="3"/>
      <protection/>
    </xf>
    <xf numFmtId="0" fontId="0" fillId="0" borderId="8" xfId="21" applyFont="1" applyFill="1" applyBorder="1" applyAlignment="1">
      <alignment horizontal="left" indent="3"/>
      <protection/>
    </xf>
    <xf numFmtId="3" fontId="0" fillId="0" borderId="8" xfId="21" applyNumberFormat="1" applyFont="1" applyFill="1" applyBorder="1" applyAlignment="1">
      <alignment horizontal="left"/>
      <protection/>
    </xf>
    <xf numFmtId="4" fontId="3" fillId="0" borderId="8" xfId="21" applyNumberFormat="1" applyFont="1" applyFill="1" applyBorder="1" applyAlignment="1">
      <alignment horizontal="right"/>
      <protection/>
    </xf>
    <xf numFmtId="4" fontId="3" fillId="0" borderId="1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left" indent="3"/>
      <protection/>
    </xf>
    <xf numFmtId="0" fontId="0" fillId="0" borderId="0" xfId="21" applyFont="1" applyFill="1" applyBorder="1" applyAlignment="1">
      <alignment horizontal="center"/>
      <protection/>
    </xf>
    <xf numFmtId="4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/>
      <protection/>
    </xf>
    <xf numFmtId="4" fontId="0" fillId="0" borderId="0" xfId="21" applyNumberFormat="1" applyFont="1" applyFill="1" applyBorder="1" applyAlignment="1">
      <alignment/>
      <protection/>
    </xf>
    <xf numFmtId="0" fontId="0" fillId="0" borderId="0" xfId="19" applyFont="1" applyFill="1" applyAlignment="1">
      <alignment/>
      <protection/>
    </xf>
    <xf numFmtId="0" fontId="4" fillId="0" borderId="0" xfId="21" applyFont="1" applyFill="1" applyAlignment="1">
      <alignment horizontal="left" indent="4"/>
      <protection/>
    </xf>
    <xf numFmtId="0" fontId="4" fillId="0" borderId="0" xfId="21" applyFont="1" applyFill="1" applyBorder="1" applyAlignment="1">
      <alignment horizontal="left" indent="4"/>
      <protection/>
    </xf>
    <xf numFmtId="4" fontId="0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0" fillId="0" borderId="0" xfId="21" applyNumberFormat="1" applyFont="1" applyFill="1" applyAlignment="1">
      <alignment horizontal="right" vertical="center"/>
      <protection/>
    </xf>
    <xf numFmtId="4" fontId="0" fillId="0" borderId="0" xfId="21" applyNumberFormat="1" applyFont="1" applyFill="1" applyAlignment="1">
      <alignment horizontal="right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 wrapText="1"/>
      <protection/>
    </xf>
    <xf numFmtId="0" fontId="4" fillId="0" borderId="12" xfId="21" applyFont="1" applyFill="1" applyBorder="1" applyAlignment="1">
      <alignment horizontal="center" vertical="center" wrapText="1"/>
      <protection/>
    </xf>
    <xf numFmtId="1" fontId="4" fillId="0" borderId="12" xfId="20" applyNumberFormat="1" applyFont="1" applyFill="1" applyBorder="1" applyAlignment="1">
      <alignment horizontal="center" vertical="center" wrapText="1"/>
      <protection/>
    </xf>
    <xf numFmtId="1" fontId="4" fillId="0" borderId="13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2" xfId="21" applyFont="1" applyFill="1" applyBorder="1" applyAlignment="1">
      <alignment vertical="top" wrapText="1"/>
      <protection/>
    </xf>
    <xf numFmtId="0" fontId="0" fillId="0" borderId="2" xfId="21" applyFont="1" applyFill="1" applyBorder="1" applyAlignment="1">
      <alignment horizontal="left" vertical="top" wrapText="1"/>
      <protection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49" fontId="16" fillId="5" borderId="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vertical="top"/>
    </xf>
    <xf numFmtId="0" fontId="16" fillId="0" borderId="0" xfId="21" applyFont="1" applyFill="1" applyBorder="1" applyAlignment="1">
      <alignment horizontal="left"/>
      <protection/>
    </xf>
    <xf numFmtId="4" fontId="4" fillId="0" borderId="0" xfId="21" applyNumberFormat="1" applyFont="1" applyFill="1" applyBorder="1" applyAlignment="1">
      <alignment horizontal="left"/>
      <protection/>
    </xf>
    <xf numFmtId="4" fontId="4" fillId="0" borderId="0" xfId="21" applyNumberFormat="1" applyFont="1" applyBorder="1" applyAlignment="1">
      <alignment horizontal="right"/>
      <protection/>
    </xf>
    <xf numFmtId="4" fontId="0" fillId="0" borderId="0" xfId="20" applyNumberFormat="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6 si 9-bvc2001" xfId="19"/>
    <cellStyle name="Normal_mach03" xfId="20"/>
    <cellStyle name="Normal_Machete buget 99" xfId="21"/>
    <cellStyle name="Normal_VAC 1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2</xdr:col>
      <xdr:colOff>323850</xdr:colOff>
      <xdr:row>3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400050"/>
          <a:ext cx="80010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140/01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6"/>
  <sheetViews>
    <sheetView tabSelected="1" zoomScale="75" zoomScaleNormal="75" zoomScaleSheetLayoutView="75" workbookViewId="0" topLeftCell="A1">
      <selection activeCell="K347" sqref="K347"/>
    </sheetView>
  </sheetViews>
  <sheetFormatPr defaultColWidth="9.140625" defaultRowHeight="12.75"/>
  <cols>
    <col min="1" max="1" width="7.7109375" style="1" customWidth="1"/>
    <col min="2" max="2" width="8.140625" style="1" customWidth="1"/>
    <col min="3" max="3" width="71.421875" style="1" customWidth="1"/>
    <col min="4" max="4" width="9.00390625" style="1" customWidth="1"/>
    <col min="5" max="5" width="10.57421875" style="1" customWidth="1"/>
    <col min="6" max="6" width="17.7109375" style="1" customWidth="1"/>
    <col min="7" max="7" width="18.00390625" style="1" customWidth="1"/>
    <col min="8" max="9" width="17.57421875" style="1" customWidth="1"/>
    <col min="10" max="10" width="18.140625" style="1" customWidth="1"/>
    <col min="11" max="11" width="22.140625" style="2" customWidth="1"/>
    <col min="12" max="12" width="10.140625" style="2" customWidth="1"/>
    <col min="13" max="13" width="10.7109375" style="1" customWidth="1"/>
    <col min="14" max="14" width="12.7109375" style="1" customWidth="1"/>
    <col min="15" max="16384" width="9.140625" style="1" customWidth="1"/>
  </cols>
  <sheetData>
    <row r="1" spans="1:14" ht="15.75">
      <c r="A1" s="3" t="s">
        <v>0</v>
      </c>
      <c r="B1" s="3"/>
      <c r="C1" s="3"/>
      <c r="D1" s="4"/>
      <c r="E1" s="5"/>
      <c r="F1" s="4"/>
      <c r="G1" s="4"/>
      <c r="H1" s="4"/>
      <c r="I1" s="6"/>
      <c r="J1" s="4"/>
      <c r="K1" s="7"/>
      <c r="L1" s="8"/>
      <c r="M1" s="9"/>
      <c r="N1" s="9"/>
    </row>
    <row r="2" spans="1:14" ht="15">
      <c r="A2" s="220" t="s">
        <v>1</v>
      </c>
      <c r="B2" s="220"/>
      <c r="C2" s="220"/>
      <c r="D2" s="4"/>
      <c r="E2" s="5"/>
      <c r="F2" s="4"/>
      <c r="G2" s="4"/>
      <c r="H2" s="4"/>
      <c r="I2" s="6"/>
      <c r="J2" s="4"/>
      <c r="K2" s="10"/>
      <c r="L2" s="8"/>
      <c r="M2" s="9"/>
      <c r="N2" s="9"/>
    </row>
    <row r="3" spans="1:11" ht="15">
      <c r="A3" s="11" t="s">
        <v>2</v>
      </c>
      <c r="B3" s="11"/>
      <c r="C3" s="12"/>
      <c r="D3" s="4"/>
      <c r="E3" s="5"/>
      <c r="F3" s="4"/>
      <c r="G3" s="4"/>
      <c r="H3" s="4"/>
      <c r="I3" s="4"/>
      <c r="J3" s="4"/>
      <c r="K3" s="10"/>
    </row>
    <row r="4" spans="1:11" ht="15">
      <c r="A4" s="221"/>
      <c r="B4" s="221"/>
      <c r="C4" s="221"/>
      <c r="D4" s="221"/>
      <c r="E4" s="221"/>
      <c r="F4" s="221"/>
      <c r="G4" s="221"/>
      <c r="H4" s="221"/>
      <c r="I4" s="221"/>
      <c r="J4" s="4"/>
      <c r="K4" s="10"/>
    </row>
    <row r="5" spans="1:11" ht="15">
      <c r="A5" s="221"/>
      <c r="B5" s="221"/>
      <c r="C5" s="221"/>
      <c r="D5" s="221"/>
      <c r="E5" s="221"/>
      <c r="F5" s="221"/>
      <c r="G5" s="221"/>
      <c r="H5" s="221"/>
      <c r="I5" s="221"/>
      <c r="J5" s="4"/>
      <c r="K5" s="10"/>
    </row>
    <row r="6" spans="1:11" ht="15">
      <c r="A6" s="13"/>
      <c r="B6" s="13"/>
      <c r="C6" s="13" t="s">
        <v>3</v>
      </c>
      <c r="D6" s="13"/>
      <c r="E6" s="13"/>
      <c r="F6" s="13"/>
      <c r="G6" s="13"/>
      <c r="H6" s="13"/>
      <c r="I6" s="13"/>
      <c r="J6" s="4"/>
      <c r="K6" s="10"/>
    </row>
    <row r="7" spans="1:11" ht="15">
      <c r="A7" s="14" t="s">
        <v>4</v>
      </c>
      <c r="B7" s="14"/>
      <c r="C7" s="14"/>
      <c r="D7" s="4"/>
      <c r="E7" s="5"/>
      <c r="F7" s="4"/>
      <c r="G7" s="4"/>
      <c r="H7" s="15"/>
      <c r="I7" s="4"/>
      <c r="J7" s="4"/>
      <c r="K7" s="10"/>
    </row>
    <row r="8" spans="1:11" ht="15.75">
      <c r="A8" s="14"/>
      <c r="B8" s="14"/>
      <c r="C8" s="7"/>
      <c r="D8" s="4"/>
      <c r="E8" s="5"/>
      <c r="F8" s="4"/>
      <c r="G8" s="4"/>
      <c r="H8" s="15"/>
      <c r="I8" s="16" t="s">
        <v>5</v>
      </c>
      <c r="J8" s="4"/>
      <c r="K8" s="10"/>
    </row>
    <row r="9" spans="1:11" ht="15" customHeight="1">
      <c r="A9" s="222" t="s">
        <v>6</v>
      </c>
      <c r="B9" s="222"/>
      <c r="C9" s="222"/>
      <c r="D9" s="223" t="s">
        <v>7</v>
      </c>
      <c r="E9" s="223" t="s">
        <v>8</v>
      </c>
      <c r="F9" s="224" t="s">
        <v>9</v>
      </c>
      <c r="G9" s="224" t="s">
        <v>10</v>
      </c>
      <c r="H9" s="224" t="s">
        <v>11</v>
      </c>
      <c r="I9" s="224" t="s">
        <v>12</v>
      </c>
      <c r="J9" s="225" t="s">
        <v>13</v>
      </c>
      <c r="K9" s="17"/>
    </row>
    <row r="10" spans="1:11" ht="15" customHeight="1">
      <c r="A10" s="222"/>
      <c r="B10" s="222"/>
      <c r="C10" s="222"/>
      <c r="D10" s="223"/>
      <c r="E10" s="223"/>
      <c r="F10" s="224"/>
      <c r="G10" s="224"/>
      <c r="H10" s="224"/>
      <c r="I10" s="224"/>
      <c r="J10" s="225"/>
      <c r="K10" s="17"/>
    </row>
    <row r="11" spans="1:11" ht="15.75">
      <c r="A11" s="18" t="s">
        <v>14</v>
      </c>
      <c r="B11" s="19"/>
      <c r="C11" s="20"/>
      <c r="D11" s="21">
        <v>1</v>
      </c>
      <c r="E11" s="22" t="s">
        <v>15</v>
      </c>
      <c r="F11" s="23">
        <f>G11+H11+I11+J11</f>
        <v>57414.8</v>
      </c>
      <c r="G11" s="23">
        <f>+G13+G95+G101+G108</f>
        <v>16867.11</v>
      </c>
      <c r="H11" s="23">
        <f>+H13+H95+H101+H108</f>
        <v>16096.189999999999</v>
      </c>
      <c r="I11" s="23">
        <f>+I13+I95+I101+I108</f>
        <v>10305.75</v>
      </c>
      <c r="J11" s="23">
        <f>+J13+J95+J101+J108</f>
        <v>14145.75</v>
      </c>
      <c r="K11" s="24"/>
    </row>
    <row r="12" spans="1:11" ht="15.75">
      <c r="A12" s="25" t="s">
        <v>16</v>
      </c>
      <c r="B12" s="19"/>
      <c r="C12" s="20"/>
      <c r="D12" s="21">
        <v>2</v>
      </c>
      <c r="E12" s="22" t="s">
        <v>17</v>
      </c>
      <c r="F12" s="23">
        <f>+F13-F40+F95+F101</f>
        <v>23719.000000000004</v>
      </c>
      <c r="G12" s="23">
        <f>+G13-G40+G95+G101</f>
        <v>5747.999999999998</v>
      </c>
      <c r="H12" s="23">
        <f>+H13-H40+H95+H101</f>
        <v>7068.889999999999</v>
      </c>
      <c r="I12" s="23">
        <f>+I13-I40+I95+I101</f>
        <v>5676.75</v>
      </c>
      <c r="J12" s="23">
        <f>+J13-J40+J95+J101</f>
        <v>5475.36</v>
      </c>
      <c r="K12" s="10"/>
    </row>
    <row r="13" spans="1:11" ht="15.75">
      <c r="A13" s="26" t="s">
        <v>18</v>
      </c>
      <c r="B13" s="19"/>
      <c r="C13" s="20"/>
      <c r="D13" s="21">
        <v>3</v>
      </c>
      <c r="E13" s="22" t="s">
        <v>19</v>
      </c>
      <c r="F13" s="23">
        <f>+F14+F61</f>
        <v>50397.8</v>
      </c>
      <c r="G13" s="23">
        <f>+G14+G61</f>
        <v>14142.109999999999</v>
      </c>
      <c r="H13" s="23">
        <f>+H14+H61</f>
        <v>15083.439999999999</v>
      </c>
      <c r="I13" s="23">
        <f>+I14+I61</f>
        <v>9537.75</v>
      </c>
      <c r="J13" s="23">
        <f>+J14+J61</f>
        <v>11884.5</v>
      </c>
      <c r="K13" s="10"/>
    </row>
    <row r="14" spans="1:11" ht="15.75">
      <c r="A14" s="27" t="s">
        <v>20</v>
      </c>
      <c r="B14" s="28"/>
      <c r="C14" s="28"/>
      <c r="D14" s="21">
        <v>4</v>
      </c>
      <c r="E14" s="22" t="s">
        <v>21</v>
      </c>
      <c r="F14" s="23">
        <f>F15+F28+F39+F58</f>
        <v>46884.8</v>
      </c>
      <c r="G14" s="23">
        <f>G15+G28+G39+G58</f>
        <v>12854.8</v>
      </c>
      <c r="H14" s="23">
        <f>H15+H28+H39+H58</f>
        <v>14051.9</v>
      </c>
      <c r="I14" s="23">
        <f>I15+I28+I39+I58</f>
        <v>8798.6</v>
      </c>
      <c r="J14" s="23">
        <f>J15+J28+J39+J58</f>
        <v>11179.5</v>
      </c>
      <c r="K14" s="10"/>
    </row>
    <row r="15" spans="1:11" ht="15.75">
      <c r="A15" s="27" t="s">
        <v>22</v>
      </c>
      <c r="B15" s="28"/>
      <c r="C15" s="28"/>
      <c r="D15" s="21">
        <v>5</v>
      </c>
      <c r="E15" s="22" t="s">
        <v>23</v>
      </c>
      <c r="F15" s="23">
        <f>F16+F21+F25</f>
        <v>11827</v>
      </c>
      <c r="G15" s="23">
        <f>G16+G21+G25</f>
        <v>2648.6</v>
      </c>
      <c r="H15" s="23">
        <f>H16+H21+H25</f>
        <v>3648.6</v>
      </c>
      <c r="I15" s="23">
        <f>I16+I21+I25</f>
        <v>2774.6</v>
      </c>
      <c r="J15" s="23">
        <f>J16+J21+J25</f>
        <v>2755.2</v>
      </c>
      <c r="K15" s="10"/>
    </row>
    <row r="16" spans="1:11" ht="15" customHeight="1">
      <c r="A16" s="226" t="s">
        <v>24</v>
      </c>
      <c r="B16" s="226"/>
      <c r="C16" s="226"/>
      <c r="D16" s="21">
        <v>6</v>
      </c>
      <c r="E16" s="22" t="s">
        <v>25</v>
      </c>
      <c r="F16" s="29">
        <f>F17+F19</f>
        <v>0</v>
      </c>
      <c r="G16" s="29">
        <f>G17+G19</f>
        <v>0</v>
      </c>
      <c r="H16" s="29">
        <f>H17+H19</f>
        <v>0</v>
      </c>
      <c r="I16" s="29">
        <f>I17+I19</f>
        <v>0</v>
      </c>
      <c r="J16" s="29">
        <f>J17+J19</f>
        <v>0</v>
      </c>
      <c r="K16" s="10"/>
    </row>
    <row r="17" spans="1:11" ht="15" customHeight="1">
      <c r="A17" s="30" t="s">
        <v>26</v>
      </c>
      <c r="B17" s="31"/>
      <c r="C17" s="28"/>
      <c r="D17" s="21">
        <v>7</v>
      </c>
      <c r="E17" s="22" t="s">
        <v>27</v>
      </c>
      <c r="F17" s="29">
        <f>+F18</f>
        <v>0</v>
      </c>
      <c r="G17" s="29">
        <f>+G18</f>
        <v>0</v>
      </c>
      <c r="H17" s="29">
        <f>+H18</f>
        <v>0</v>
      </c>
      <c r="I17" s="29">
        <f>+I18</f>
        <v>0</v>
      </c>
      <c r="J17" s="29">
        <f>+J18</f>
        <v>0</v>
      </c>
      <c r="K17" s="10"/>
    </row>
    <row r="18" spans="1:11" ht="15">
      <c r="A18" s="32"/>
      <c r="B18" s="28" t="s">
        <v>28</v>
      </c>
      <c r="C18" s="31"/>
      <c r="D18" s="21">
        <v>8</v>
      </c>
      <c r="E18" s="22" t="s">
        <v>29</v>
      </c>
      <c r="F18" s="29">
        <f>SUM(G18:J18)</f>
        <v>0</v>
      </c>
      <c r="G18" s="29"/>
      <c r="H18" s="29"/>
      <c r="I18" s="29"/>
      <c r="J18" s="33"/>
      <c r="K18" s="10"/>
    </row>
    <row r="19" spans="1:11" ht="15" customHeight="1">
      <c r="A19" s="32" t="s">
        <v>30</v>
      </c>
      <c r="B19" s="34"/>
      <c r="C19" s="35"/>
      <c r="D19" s="21">
        <v>9</v>
      </c>
      <c r="E19" s="22" t="s">
        <v>31</v>
      </c>
      <c r="F19" s="29">
        <f>F20</f>
        <v>0</v>
      </c>
      <c r="G19" s="29">
        <f>G20</f>
        <v>0</v>
      </c>
      <c r="H19" s="29">
        <f>H20</f>
        <v>0</v>
      </c>
      <c r="I19" s="29">
        <f>I20</f>
        <v>0</v>
      </c>
      <c r="J19" s="33">
        <f>J20</f>
        <v>0</v>
      </c>
      <c r="K19" s="10"/>
    </row>
    <row r="20" spans="1:11" ht="15" customHeight="1">
      <c r="A20" s="36"/>
      <c r="B20" s="28" t="s">
        <v>32</v>
      </c>
      <c r="C20" s="35"/>
      <c r="D20" s="21">
        <v>10</v>
      </c>
      <c r="E20" s="22" t="s">
        <v>33</v>
      </c>
      <c r="F20" s="29">
        <f>SUM(G20:J20)</f>
        <v>0</v>
      </c>
      <c r="G20" s="29"/>
      <c r="H20" s="29"/>
      <c r="I20" s="29"/>
      <c r="J20" s="33">
        <v>0</v>
      </c>
      <c r="K20" s="10"/>
    </row>
    <row r="21" spans="1:11" ht="30" customHeight="1">
      <c r="A21" s="227" t="s">
        <v>34</v>
      </c>
      <c r="B21" s="227"/>
      <c r="C21" s="227"/>
      <c r="D21" s="21">
        <v>11</v>
      </c>
      <c r="E21" s="22" t="s">
        <v>35</v>
      </c>
      <c r="F21" s="23">
        <f>F22</f>
        <v>11827</v>
      </c>
      <c r="G21" s="23">
        <f>G22</f>
        <v>2648.6</v>
      </c>
      <c r="H21" s="23">
        <f>H22</f>
        <v>3648.6</v>
      </c>
      <c r="I21" s="23">
        <f>I22</f>
        <v>2774.6</v>
      </c>
      <c r="J21" s="37">
        <f>J22</f>
        <v>2755.2</v>
      </c>
      <c r="K21" s="10"/>
    </row>
    <row r="22" spans="1:11" ht="15.75">
      <c r="A22" s="27" t="s">
        <v>36</v>
      </c>
      <c r="B22" s="31"/>
      <c r="C22" s="38"/>
      <c r="D22" s="21">
        <v>12</v>
      </c>
      <c r="E22" s="22" t="s">
        <v>37</v>
      </c>
      <c r="F22" s="23">
        <f>F23+F24</f>
        <v>11827</v>
      </c>
      <c r="G22" s="23">
        <f>G23+G24</f>
        <v>2648.6</v>
      </c>
      <c r="H22" s="23">
        <f>H23+H24</f>
        <v>3648.6</v>
      </c>
      <c r="I22" s="23">
        <f>I23+I24</f>
        <v>2774.6</v>
      </c>
      <c r="J22" s="37">
        <f>J23+J24</f>
        <v>2755.2</v>
      </c>
      <c r="K22" s="10"/>
    </row>
    <row r="23" spans="1:11" ht="15">
      <c r="A23" s="39"/>
      <c r="B23" s="40" t="s">
        <v>38</v>
      </c>
      <c r="C23" s="31"/>
      <c r="D23" s="21">
        <v>13</v>
      </c>
      <c r="E23" s="22" t="s">
        <v>39</v>
      </c>
      <c r="F23" s="29">
        <f>SUM(G23:J23)</f>
        <v>11000</v>
      </c>
      <c r="G23" s="29">
        <v>2400</v>
      </c>
      <c r="H23" s="29">
        <v>3400</v>
      </c>
      <c r="I23" s="29">
        <v>2600</v>
      </c>
      <c r="J23" s="33">
        <v>2600</v>
      </c>
      <c r="K23" s="41"/>
    </row>
    <row r="24" spans="1:11" ht="15">
      <c r="A24" s="39"/>
      <c r="B24" s="40" t="s">
        <v>40</v>
      </c>
      <c r="C24" s="31"/>
      <c r="D24" s="21">
        <v>14</v>
      </c>
      <c r="E24" s="22" t="s">
        <v>41</v>
      </c>
      <c r="F24" s="42">
        <f>SUM(G24:J24)</f>
        <v>827</v>
      </c>
      <c r="G24" s="42">
        <v>248.6</v>
      </c>
      <c r="H24" s="42">
        <v>248.6</v>
      </c>
      <c r="I24" s="42">
        <v>174.6</v>
      </c>
      <c r="J24" s="43">
        <v>155.2</v>
      </c>
      <c r="K24" s="10"/>
    </row>
    <row r="25" spans="1:11" ht="15">
      <c r="A25" s="27" t="s">
        <v>42</v>
      </c>
      <c r="B25" s="28"/>
      <c r="C25" s="38"/>
      <c r="D25" s="21">
        <v>15</v>
      </c>
      <c r="E25" s="22" t="s">
        <v>43</v>
      </c>
      <c r="F25" s="29">
        <f aca="true" t="shared" si="0" ref="F25:J26">+F26</f>
        <v>0</v>
      </c>
      <c r="G25" s="29">
        <f t="shared" si="0"/>
        <v>0</v>
      </c>
      <c r="H25" s="29">
        <f t="shared" si="0"/>
        <v>0</v>
      </c>
      <c r="I25" s="29">
        <f t="shared" si="0"/>
        <v>0</v>
      </c>
      <c r="J25" s="29">
        <f t="shared" si="0"/>
        <v>0</v>
      </c>
      <c r="K25" s="10"/>
    </row>
    <row r="26" spans="1:11" ht="15">
      <c r="A26" s="30" t="s">
        <v>44</v>
      </c>
      <c r="B26" s="31"/>
      <c r="C26" s="28"/>
      <c r="D26" s="21">
        <v>16</v>
      </c>
      <c r="E26" s="22" t="s">
        <v>45</v>
      </c>
      <c r="F26" s="29">
        <f t="shared" si="0"/>
        <v>0</v>
      </c>
      <c r="G26" s="29">
        <f t="shared" si="0"/>
        <v>0</v>
      </c>
      <c r="H26" s="29">
        <f t="shared" si="0"/>
        <v>0</v>
      </c>
      <c r="I26" s="29">
        <f t="shared" si="0"/>
        <v>0</v>
      </c>
      <c r="J26" s="29">
        <f t="shared" si="0"/>
        <v>0</v>
      </c>
      <c r="K26" s="10"/>
    </row>
    <row r="27" spans="1:11" ht="15">
      <c r="A27" s="39"/>
      <c r="B27" s="44" t="s">
        <v>46</v>
      </c>
      <c r="C27" s="31"/>
      <c r="D27" s="21">
        <v>17</v>
      </c>
      <c r="E27" s="22" t="s">
        <v>47</v>
      </c>
      <c r="F27" s="29">
        <f>SUM(G27:J27)</f>
        <v>0</v>
      </c>
      <c r="G27" s="29"/>
      <c r="H27" s="29"/>
      <c r="I27" s="29"/>
      <c r="J27" s="33"/>
      <c r="K27" s="10"/>
    </row>
    <row r="28" spans="1:11" ht="15.75">
      <c r="A28" s="27" t="s">
        <v>48</v>
      </c>
      <c r="B28" s="28"/>
      <c r="C28" s="38"/>
      <c r="D28" s="21">
        <v>18</v>
      </c>
      <c r="E28" s="22" t="s">
        <v>49</v>
      </c>
      <c r="F28" s="23">
        <f>F29</f>
        <v>6633</v>
      </c>
      <c r="G28" s="23">
        <f>G29</f>
        <v>1528.09</v>
      </c>
      <c r="H28" s="23">
        <f>H29</f>
        <v>1727</v>
      </c>
      <c r="I28" s="23">
        <f>I29</f>
        <v>1727</v>
      </c>
      <c r="J28" s="37">
        <f>J29</f>
        <v>1650.9099999999999</v>
      </c>
      <c r="K28" s="10"/>
    </row>
    <row r="29" spans="1:11" ht="15.75">
      <c r="A29" s="27" t="s">
        <v>50</v>
      </c>
      <c r="B29" s="31"/>
      <c r="C29" s="28"/>
      <c r="D29" s="21">
        <v>19</v>
      </c>
      <c r="E29" s="22" t="s">
        <v>51</v>
      </c>
      <c r="F29" s="23">
        <f>F30+F33+F37+F38</f>
        <v>6633</v>
      </c>
      <c r="G29" s="23">
        <f>G30+G33+G37+G38</f>
        <v>1528.09</v>
      </c>
      <c r="H29" s="23">
        <f>H30+H33+H37+H38</f>
        <v>1727</v>
      </c>
      <c r="I29" s="23">
        <f>I30+I33+I37+I38</f>
        <v>1727</v>
      </c>
      <c r="J29" s="37">
        <f>J30+J33+J37+J38</f>
        <v>1650.9099999999999</v>
      </c>
      <c r="K29" s="10"/>
    </row>
    <row r="30" spans="1:11" ht="15">
      <c r="A30" s="45"/>
      <c r="B30" s="46" t="s">
        <v>52</v>
      </c>
      <c r="C30" s="31"/>
      <c r="D30" s="21">
        <v>20</v>
      </c>
      <c r="E30" s="22" t="s">
        <v>53</v>
      </c>
      <c r="F30" s="29">
        <f>F31+F32</f>
        <v>4625</v>
      </c>
      <c r="G30" s="29">
        <f>G31+G32</f>
        <v>1045</v>
      </c>
      <c r="H30" s="29">
        <f>H31+H32</f>
        <v>1195</v>
      </c>
      <c r="I30" s="29">
        <f>I31+I32</f>
        <v>1195</v>
      </c>
      <c r="J30" s="33">
        <f>J31+J32</f>
        <v>1190</v>
      </c>
      <c r="K30" s="10"/>
    </row>
    <row r="31" spans="1:11" ht="15">
      <c r="A31" s="45"/>
      <c r="B31" s="40"/>
      <c r="C31" s="31" t="s">
        <v>54</v>
      </c>
      <c r="D31" s="21">
        <v>21</v>
      </c>
      <c r="E31" s="22" t="s">
        <v>55</v>
      </c>
      <c r="F31" s="29">
        <f>SUM(G31:J31)</f>
        <v>1280</v>
      </c>
      <c r="G31" s="29">
        <v>300</v>
      </c>
      <c r="H31" s="29">
        <v>335</v>
      </c>
      <c r="I31" s="29">
        <v>335</v>
      </c>
      <c r="J31" s="33">
        <v>310</v>
      </c>
      <c r="K31" s="10"/>
    </row>
    <row r="32" spans="1:11" ht="15">
      <c r="A32" s="45"/>
      <c r="B32" s="40"/>
      <c r="C32" s="31" t="s">
        <v>56</v>
      </c>
      <c r="D32" s="21">
        <v>22</v>
      </c>
      <c r="E32" s="22" t="s">
        <v>57</v>
      </c>
      <c r="F32" s="29">
        <f>SUM(G32:J32)</f>
        <v>3345</v>
      </c>
      <c r="G32" s="29">
        <v>745</v>
      </c>
      <c r="H32" s="29">
        <v>860</v>
      </c>
      <c r="I32" s="29">
        <v>860</v>
      </c>
      <c r="J32" s="33">
        <v>880</v>
      </c>
      <c r="K32" s="10"/>
    </row>
    <row r="33" spans="1:11" ht="15">
      <c r="A33" s="45"/>
      <c r="B33" s="46" t="s">
        <v>58</v>
      </c>
      <c r="C33" s="35"/>
      <c r="D33" s="21">
        <v>23</v>
      </c>
      <c r="E33" s="22" t="s">
        <v>59</v>
      </c>
      <c r="F33" s="29">
        <f>F34+F35+F36</f>
        <v>1808</v>
      </c>
      <c r="G33" s="29">
        <f>G34+G35+G36</f>
        <v>483.09</v>
      </c>
      <c r="H33" s="29">
        <f>H34+H35+H36</f>
        <v>465</v>
      </c>
      <c r="I33" s="29">
        <f>I34+I35+I36</f>
        <v>465</v>
      </c>
      <c r="J33" s="29">
        <f>J34+J35+J36</f>
        <v>394.90999999999997</v>
      </c>
      <c r="K33" s="10"/>
    </row>
    <row r="34" spans="1:11" ht="15">
      <c r="A34" s="45"/>
      <c r="B34" s="40"/>
      <c r="C34" s="31" t="s">
        <v>60</v>
      </c>
      <c r="D34" s="21">
        <v>24</v>
      </c>
      <c r="E34" s="22" t="s">
        <v>61</v>
      </c>
      <c r="F34" s="29">
        <f>SUM(G34:J34)</f>
        <v>640</v>
      </c>
      <c r="G34" s="29">
        <v>152</v>
      </c>
      <c r="H34" s="29">
        <v>164</v>
      </c>
      <c r="I34" s="29">
        <v>164</v>
      </c>
      <c r="J34" s="33">
        <v>160</v>
      </c>
      <c r="K34" s="10"/>
    </row>
    <row r="35" spans="1:11" ht="15">
      <c r="A35" s="45"/>
      <c r="B35" s="40"/>
      <c r="C35" s="31" t="s">
        <v>62</v>
      </c>
      <c r="D35" s="21">
        <v>25</v>
      </c>
      <c r="E35" s="22" t="s">
        <v>63</v>
      </c>
      <c r="F35" s="29">
        <f>SUM(G35:J35)</f>
        <v>1064</v>
      </c>
      <c r="G35" s="29">
        <v>306.09</v>
      </c>
      <c r="H35" s="29">
        <v>274</v>
      </c>
      <c r="I35" s="29">
        <v>275</v>
      </c>
      <c r="J35" s="33">
        <v>208.91</v>
      </c>
      <c r="K35" s="10"/>
    </row>
    <row r="36" spans="1:11" ht="15">
      <c r="A36" s="45"/>
      <c r="B36" s="40"/>
      <c r="C36" s="31" t="s">
        <v>64</v>
      </c>
      <c r="D36" s="21">
        <v>26</v>
      </c>
      <c r="E36" s="22" t="s">
        <v>65</v>
      </c>
      <c r="F36" s="29">
        <f>SUM(G36:J36)</f>
        <v>104</v>
      </c>
      <c r="G36" s="29">
        <v>25</v>
      </c>
      <c r="H36" s="29">
        <v>27</v>
      </c>
      <c r="I36" s="29">
        <v>26</v>
      </c>
      <c r="J36" s="33">
        <v>26</v>
      </c>
      <c r="K36" s="10"/>
    </row>
    <row r="37" spans="1:11" ht="15">
      <c r="A37" s="45"/>
      <c r="B37" s="40" t="s">
        <v>66</v>
      </c>
      <c r="C37" s="31"/>
      <c r="D37" s="21">
        <v>27</v>
      </c>
      <c r="E37" s="22" t="s">
        <v>67</v>
      </c>
      <c r="F37" s="29">
        <f>SUM(G37:J37)</f>
        <v>200</v>
      </c>
      <c r="G37" s="29"/>
      <c r="H37" s="29">
        <v>67</v>
      </c>
      <c r="I37" s="29">
        <v>67</v>
      </c>
      <c r="J37" s="33">
        <v>66</v>
      </c>
      <c r="K37" s="10"/>
    </row>
    <row r="38" spans="1:11" ht="15">
      <c r="A38" s="45"/>
      <c r="B38" s="28" t="s">
        <v>68</v>
      </c>
      <c r="C38" s="31"/>
      <c r="D38" s="21">
        <v>28</v>
      </c>
      <c r="E38" s="22" t="s">
        <v>69</v>
      </c>
      <c r="F38" s="29"/>
      <c r="G38" s="29"/>
      <c r="H38" s="29"/>
      <c r="I38" s="29"/>
      <c r="J38" s="33"/>
      <c r="K38" s="10"/>
    </row>
    <row r="39" spans="1:11" ht="15.75">
      <c r="A39" s="27" t="s">
        <v>70</v>
      </c>
      <c r="B39" s="28"/>
      <c r="C39" s="38"/>
      <c r="D39" s="21">
        <v>29</v>
      </c>
      <c r="E39" s="22" t="s">
        <v>71</v>
      </c>
      <c r="F39" s="23">
        <f>F40+F49+F52+F47</f>
        <v>28424.8</v>
      </c>
      <c r="G39" s="23">
        <f>G40+G49+G52+G47</f>
        <v>8678.11</v>
      </c>
      <c r="H39" s="23">
        <f>H40+H49+H52+H47</f>
        <v>8676.3</v>
      </c>
      <c r="I39" s="23">
        <f>I40+I49+I52+I47</f>
        <v>4297</v>
      </c>
      <c r="J39" s="37">
        <f>J40+J49+J52+J47</f>
        <v>6773.39</v>
      </c>
      <c r="K39" s="10"/>
    </row>
    <row r="40" spans="1:11" ht="15.75" customHeight="1">
      <c r="A40" s="228" t="s">
        <v>72</v>
      </c>
      <c r="B40" s="228"/>
      <c r="C40" s="228"/>
      <c r="D40" s="21">
        <v>30</v>
      </c>
      <c r="E40" s="22" t="s">
        <v>73</v>
      </c>
      <c r="F40" s="23">
        <f>F41+F42+F43+F44+F45+F46</f>
        <v>27288.8</v>
      </c>
      <c r="G40" s="23">
        <f>G41+G42+G43+G44+G45+G46</f>
        <v>8396.11</v>
      </c>
      <c r="H40" s="23">
        <f>H41+H42+H43+H44+H45+H46</f>
        <v>8380.3</v>
      </c>
      <c r="I40" s="23">
        <f>I41+I42+I43+I44+I45+I46</f>
        <v>4010.9999999999995</v>
      </c>
      <c r="J40" s="37">
        <f>J41+J42+J43+J44+J45+J46</f>
        <v>6501.39</v>
      </c>
      <c r="K40" s="10"/>
    </row>
    <row r="41" spans="1:11" ht="15" customHeight="1">
      <c r="A41" s="45"/>
      <c r="B41" s="229" t="s">
        <v>74</v>
      </c>
      <c r="C41" s="229"/>
      <c r="D41" s="21">
        <v>31</v>
      </c>
      <c r="E41" s="22" t="s">
        <v>75</v>
      </c>
      <c r="F41" s="29">
        <f>G41+H41+I41+J41</f>
        <v>232.3</v>
      </c>
      <c r="G41" s="29"/>
      <c r="H41" s="29"/>
      <c r="I41" s="29"/>
      <c r="J41" s="33">
        <v>232.3</v>
      </c>
      <c r="K41" s="10"/>
    </row>
    <row r="42" spans="1:11" ht="15" customHeight="1">
      <c r="A42" s="45"/>
      <c r="B42" s="230" t="s">
        <v>76</v>
      </c>
      <c r="C42" s="230"/>
      <c r="D42" s="21">
        <v>32</v>
      </c>
      <c r="E42" s="22" t="s">
        <v>77</v>
      </c>
      <c r="F42" s="42">
        <f>SUM(G42:J42)</f>
        <v>25495.5</v>
      </c>
      <c r="G42" s="42">
        <v>8271.11</v>
      </c>
      <c r="H42" s="42">
        <v>7736.98</v>
      </c>
      <c r="I42" s="42">
        <f>2941.72+681.91</f>
        <v>3623.6299999999997</v>
      </c>
      <c r="J42" s="43">
        <f>6545.69-681.91</f>
        <v>5863.78</v>
      </c>
      <c r="K42" s="10"/>
    </row>
    <row r="43" spans="1:11" ht="15" customHeight="1">
      <c r="A43" s="45"/>
      <c r="B43" s="230" t="s">
        <v>78</v>
      </c>
      <c r="C43" s="230"/>
      <c r="D43" s="21">
        <v>33</v>
      </c>
      <c r="E43" s="22" t="s">
        <v>79</v>
      </c>
      <c r="F43" s="29">
        <f>SUM(G43:J43)</f>
        <v>0</v>
      </c>
      <c r="G43" s="29"/>
      <c r="H43" s="29"/>
      <c r="I43" s="29"/>
      <c r="J43" s="33"/>
      <c r="K43" s="10"/>
    </row>
    <row r="44" spans="1:11" ht="15">
      <c r="A44" s="45"/>
      <c r="B44" s="31" t="s">
        <v>80</v>
      </c>
      <c r="C44" s="31"/>
      <c r="D44" s="21">
        <v>34</v>
      </c>
      <c r="E44" s="22" t="s">
        <v>81</v>
      </c>
      <c r="F44" s="29"/>
      <c r="G44" s="29"/>
      <c r="H44" s="29"/>
      <c r="I44" s="29"/>
      <c r="J44" s="33"/>
      <c r="K44" s="10"/>
    </row>
    <row r="45" spans="1:11" ht="15" customHeight="1">
      <c r="A45" s="45"/>
      <c r="B45" s="31" t="s">
        <v>82</v>
      </c>
      <c r="C45" s="31"/>
      <c r="D45" s="21">
        <v>35</v>
      </c>
      <c r="E45" s="22" t="s">
        <v>83</v>
      </c>
      <c r="F45" s="42">
        <f>SUM(G45:J45)</f>
        <v>1561</v>
      </c>
      <c r="G45" s="42">
        <f>125</f>
        <v>125</v>
      </c>
      <c r="H45" s="42">
        <f>643.32</f>
        <v>643.32</v>
      </c>
      <c r="I45" s="42">
        <f>387.37</f>
        <v>387.37</v>
      </c>
      <c r="J45" s="43">
        <f>405.31</f>
        <v>405.31</v>
      </c>
      <c r="K45" s="10"/>
    </row>
    <row r="46" spans="1:11" ht="15" customHeight="1">
      <c r="A46" s="45"/>
      <c r="B46" s="230" t="s">
        <v>84</v>
      </c>
      <c r="C46" s="230"/>
      <c r="D46" s="21">
        <v>36</v>
      </c>
      <c r="E46" s="22" t="s">
        <v>85</v>
      </c>
      <c r="F46" s="29"/>
      <c r="G46" s="29"/>
      <c r="H46" s="29"/>
      <c r="I46" s="29"/>
      <c r="J46" s="33"/>
      <c r="K46" s="10"/>
    </row>
    <row r="47" spans="1:11" ht="15.75">
      <c r="A47" s="30" t="s">
        <v>86</v>
      </c>
      <c r="B47" s="31"/>
      <c r="C47" s="47"/>
      <c r="D47" s="21">
        <v>37</v>
      </c>
      <c r="E47" s="22" t="s">
        <v>87</v>
      </c>
      <c r="F47" s="23">
        <f>F48</f>
        <v>9</v>
      </c>
      <c r="G47" s="23">
        <f>G48</f>
        <v>2</v>
      </c>
      <c r="H47" s="23">
        <f>H48</f>
        <v>2</v>
      </c>
      <c r="I47" s="23">
        <f>I48</f>
        <v>3</v>
      </c>
      <c r="J47" s="37">
        <f>J48</f>
        <v>2</v>
      </c>
      <c r="K47" s="10"/>
    </row>
    <row r="48" spans="1:11" ht="15">
      <c r="A48" s="48"/>
      <c r="B48" s="28" t="s">
        <v>88</v>
      </c>
      <c r="C48" s="31"/>
      <c r="D48" s="21">
        <v>38</v>
      </c>
      <c r="E48" s="22" t="s">
        <v>89</v>
      </c>
      <c r="F48" s="29">
        <f>SUM(G48:J48)</f>
        <v>9</v>
      </c>
      <c r="G48" s="29">
        <v>2</v>
      </c>
      <c r="H48" s="29">
        <v>2</v>
      </c>
      <c r="I48" s="29">
        <v>3</v>
      </c>
      <c r="J48" s="33">
        <v>2</v>
      </c>
      <c r="K48" s="10"/>
    </row>
    <row r="49" spans="1:11" ht="15.75">
      <c r="A49" s="49" t="s">
        <v>90</v>
      </c>
      <c r="B49" s="31"/>
      <c r="C49" s="38"/>
      <c r="D49" s="21">
        <v>39</v>
      </c>
      <c r="E49" s="50" t="s">
        <v>91</v>
      </c>
      <c r="F49" s="23">
        <f>F50+F51</f>
        <v>5</v>
      </c>
      <c r="G49" s="23">
        <f>G50+G51</f>
        <v>2</v>
      </c>
      <c r="H49" s="23">
        <f>H50+H51</f>
        <v>1</v>
      </c>
      <c r="I49" s="23">
        <f>I50+I51</f>
        <v>1</v>
      </c>
      <c r="J49" s="23">
        <f>J50+J51</f>
        <v>1</v>
      </c>
      <c r="K49" s="10"/>
    </row>
    <row r="50" spans="1:11" ht="15">
      <c r="A50" s="45"/>
      <c r="B50" s="40" t="s">
        <v>92</v>
      </c>
      <c r="C50" s="31"/>
      <c r="D50" s="21">
        <v>40</v>
      </c>
      <c r="E50" s="22" t="s">
        <v>93</v>
      </c>
      <c r="F50" s="29">
        <f>SUM(G50:J50)</f>
        <v>5</v>
      </c>
      <c r="G50" s="29">
        <v>2</v>
      </c>
      <c r="H50" s="29">
        <v>1</v>
      </c>
      <c r="I50" s="29">
        <v>1</v>
      </c>
      <c r="J50" s="33">
        <v>1</v>
      </c>
      <c r="K50" s="10"/>
    </row>
    <row r="51" spans="1:11" ht="15" customHeight="1">
      <c r="A51" s="45"/>
      <c r="B51" s="51" t="s">
        <v>94</v>
      </c>
      <c r="C51" s="31"/>
      <c r="D51" s="21">
        <v>41</v>
      </c>
      <c r="E51" s="22" t="s">
        <v>95</v>
      </c>
      <c r="F51" s="29">
        <f>SUM(G51:J51)</f>
        <v>0</v>
      </c>
      <c r="G51" s="29">
        <v>0</v>
      </c>
      <c r="H51" s="29">
        <v>0</v>
      </c>
      <c r="I51" s="29">
        <v>0</v>
      </c>
      <c r="J51" s="33">
        <v>0</v>
      </c>
      <c r="K51" s="10"/>
    </row>
    <row r="52" spans="1:11" ht="30.75" customHeight="1">
      <c r="A52" s="231" t="s">
        <v>96</v>
      </c>
      <c r="B52" s="231"/>
      <c r="C52" s="231"/>
      <c r="D52" s="21">
        <v>42</v>
      </c>
      <c r="E52" s="50" t="s">
        <v>97</v>
      </c>
      <c r="F52" s="23">
        <f>F53+F56+F57</f>
        <v>1122</v>
      </c>
      <c r="G52" s="23">
        <f>G53+G56+G57</f>
        <v>278</v>
      </c>
      <c r="H52" s="23">
        <f>H53+H56+H57</f>
        <v>293</v>
      </c>
      <c r="I52" s="23">
        <f>I53+I56+I57</f>
        <v>282</v>
      </c>
      <c r="J52" s="37">
        <f>J53+J56+J57</f>
        <v>269</v>
      </c>
      <c r="K52" s="10"/>
    </row>
    <row r="53" spans="1:11" ht="15">
      <c r="A53" s="45"/>
      <c r="B53" s="46" t="s">
        <v>98</v>
      </c>
      <c r="C53" s="35"/>
      <c r="D53" s="21">
        <v>43</v>
      </c>
      <c r="E53" s="22" t="s">
        <v>99</v>
      </c>
      <c r="F53" s="29">
        <f>F54+F55</f>
        <v>1019</v>
      </c>
      <c r="G53" s="29">
        <f>G54+G55</f>
        <v>258</v>
      </c>
      <c r="H53" s="29">
        <f>H54+H55</f>
        <v>264</v>
      </c>
      <c r="I53" s="29">
        <f>I54+I55</f>
        <v>255</v>
      </c>
      <c r="J53" s="33">
        <f>J54+J55</f>
        <v>242</v>
      </c>
      <c r="K53" s="10"/>
    </row>
    <row r="54" spans="1:11" ht="15">
      <c r="A54" s="45"/>
      <c r="B54" s="52"/>
      <c r="C54" s="31" t="s">
        <v>100</v>
      </c>
      <c r="D54" s="21">
        <v>44</v>
      </c>
      <c r="E54" s="22" t="s">
        <v>101</v>
      </c>
      <c r="F54" s="29">
        <f>SUM(G54:J54)</f>
        <v>494</v>
      </c>
      <c r="G54" s="29">
        <v>110</v>
      </c>
      <c r="H54" s="29">
        <v>134</v>
      </c>
      <c r="I54" s="29">
        <v>125</v>
      </c>
      <c r="J54" s="33">
        <v>125</v>
      </c>
      <c r="K54" s="10"/>
    </row>
    <row r="55" spans="1:11" ht="15">
      <c r="A55" s="45"/>
      <c r="B55" s="52"/>
      <c r="C55" s="31" t="s">
        <v>102</v>
      </c>
      <c r="D55" s="21">
        <v>45</v>
      </c>
      <c r="E55" s="22" t="s">
        <v>103</v>
      </c>
      <c r="F55" s="29">
        <f>SUM(G55:J55)</f>
        <v>525</v>
      </c>
      <c r="G55" s="29">
        <v>148</v>
      </c>
      <c r="H55" s="29">
        <v>130</v>
      </c>
      <c r="I55" s="29">
        <v>130</v>
      </c>
      <c r="J55" s="33">
        <v>117</v>
      </c>
      <c r="K55" s="10"/>
    </row>
    <row r="56" spans="1:11" ht="15" customHeight="1">
      <c r="A56" s="45"/>
      <c r="B56" s="40" t="s">
        <v>104</v>
      </c>
      <c r="C56" s="31"/>
      <c r="D56" s="21">
        <v>46</v>
      </c>
      <c r="E56" s="22" t="s">
        <v>105</v>
      </c>
      <c r="F56" s="29">
        <f>SUM(G56:J56)</f>
        <v>100</v>
      </c>
      <c r="G56" s="29">
        <v>17</v>
      </c>
      <c r="H56" s="29">
        <v>29</v>
      </c>
      <c r="I56" s="29">
        <v>27</v>
      </c>
      <c r="J56" s="33">
        <v>27</v>
      </c>
      <c r="K56" s="10"/>
    </row>
    <row r="57" spans="1:11" ht="15" customHeight="1">
      <c r="A57" s="45"/>
      <c r="B57" s="232" t="s">
        <v>106</v>
      </c>
      <c r="C57" s="232"/>
      <c r="D57" s="21">
        <v>47</v>
      </c>
      <c r="E57" s="22" t="s">
        <v>107</v>
      </c>
      <c r="F57" s="29">
        <f>SUM(G57:J57)</f>
        <v>3</v>
      </c>
      <c r="G57" s="29">
        <v>3</v>
      </c>
      <c r="H57" s="29">
        <v>0</v>
      </c>
      <c r="I57" s="29">
        <v>0</v>
      </c>
      <c r="J57" s="33">
        <v>0</v>
      </c>
      <c r="K57" s="10"/>
    </row>
    <row r="58" spans="1:11" ht="15.75">
      <c r="A58" s="49" t="s">
        <v>108</v>
      </c>
      <c r="B58" s="51"/>
      <c r="C58" s="38"/>
      <c r="D58" s="21">
        <v>48</v>
      </c>
      <c r="E58" s="22" t="s">
        <v>109</v>
      </c>
      <c r="F58" s="23">
        <f aca="true" t="shared" si="1" ref="F58:H59">F59</f>
        <v>0</v>
      </c>
      <c r="G58" s="23">
        <f t="shared" si="1"/>
        <v>0</v>
      </c>
      <c r="H58" s="23">
        <f t="shared" si="1"/>
        <v>0</v>
      </c>
      <c r="I58" s="23">
        <v>0</v>
      </c>
      <c r="J58" s="37">
        <f>J59</f>
        <v>0</v>
      </c>
      <c r="K58" s="10"/>
    </row>
    <row r="59" spans="1:11" ht="15.75">
      <c r="A59" s="49" t="s">
        <v>110</v>
      </c>
      <c r="B59" s="31"/>
      <c r="C59" s="38"/>
      <c r="D59" s="21">
        <v>49</v>
      </c>
      <c r="E59" s="22" t="s">
        <v>111</v>
      </c>
      <c r="F59" s="23">
        <f t="shared" si="1"/>
        <v>0</v>
      </c>
      <c r="G59" s="23">
        <f t="shared" si="1"/>
        <v>0</v>
      </c>
      <c r="H59" s="23">
        <f t="shared" si="1"/>
        <v>0</v>
      </c>
      <c r="I59" s="23">
        <f>I60</f>
        <v>0</v>
      </c>
      <c r="J59" s="37">
        <f>J60</f>
        <v>0</v>
      </c>
      <c r="K59" s="10"/>
    </row>
    <row r="60" spans="1:11" ht="15">
      <c r="A60" s="45"/>
      <c r="B60" s="51" t="s">
        <v>112</v>
      </c>
      <c r="C60" s="31"/>
      <c r="D60" s="21">
        <v>50</v>
      </c>
      <c r="E60" s="22" t="s">
        <v>113</v>
      </c>
      <c r="F60" s="29"/>
      <c r="G60" s="29"/>
      <c r="H60" s="29"/>
      <c r="I60" s="29"/>
      <c r="J60" s="33"/>
      <c r="K60" s="10"/>
    </row>
    <row r="61" spans="1:11" ht="15.75">
      <c r="A61" s="27" t="s">
        <v>114</v>
      </c>
      <c r="B61" s="54"/>
      <c r="C61" s="28"/>
      <c r="D61" s="21">
        <v>51</v>
      </c>
      <c r="E61" s="22" t="s">
        <v>115</v>
      </c>
      <c r="F61" s="23">
        <f>F62+F71</f>
        <v>3513</v>
      </c>
      <c r="G61" s="23">
        <f>G62+G71</f>
        <v>1287.31</v>
      </c>
      <c r="H61" s="23">
        <f>H62+H71</f>
        <v>1031.54</v>
      </c>
      <c r="I61" s="23">
        <f>I62+I71</f>
        <v>739.15</v>
      </c>
      <c r="J61" s="37">
        <f>J62+J71</f>
        <v>705</v>
      </c>
      <c r="K61" s="10"/>
    </row>
    <row r="62" spans="1:11" ht="15.75">
      <c r="A62" s="30" t="s">
        <v>116</v>
      </c>
      <c r="B62" s="28"/>
      <c r="C62" s="38"/>
      <c r="D62" s="21">
        <v>52</v>
      </c>
      <c r="E62" s="22" t="s">
        <v>117</v>
      </c>
      <c r="F62" s="23">
        <f>F63+F69</f>
        <v>2049</v>
      </c>
      <c r="G62" s="23">
        <f>G63+G69</f>
        <v>841</v>
      </c>
      <c r="H62" s="23">
        <f>H63+H69</f>
        <v>497</v>
      </c>
      <c r="I62" s="23">
        <f>I63+I69</f>
        <v>450</v>
      </c>
      <c r="J62" s="37">
        <f>J63+J69</f>
        <v>261</v>
      </c>
      <c r="K62" s="10"/>
    </row>
    <row r="63" spans="1:11" ht="15.75">
      <c r="A63" s="30" t="s">
        <v>118</v>
      </c>
      <c r="B63" s="31"/>
      <c r="C63" s="38"/>
      <c r="D63" s="21">
        <v>53</v>
      </c>
      <c r="E63" s="22" t="s">
        <v>119</v>
      </c>
      <c r="F63" s="23">
        <f>F64+F65+F66+F67+F68</f>
        <v>2049</v>
      </c>
      <c r="G63" s="23">
        <f>G64+G65+G66+G67+G68</f>
        <v>841</v>
      </c>
      <c r="H63" s="23">
        <f>H64+H65+H66+H67+H68</f>
        <v>497</v>
      </c>
      <c r="I63" s="23">
        <f>I64+I65+I66+I67+I68</f>
        <v>450</v>
      </c>
      <c r="J63" s="37">
        <f>J64+J65+J66+J67+J68</f>
        <v>261</v>
      </c>
      <c r="K63" s="10"/>
    </row>
    <row r="64" spans="1:11" ht="15">
      <c r="A64" s="45"/>
      <c r="B64" s="40" t="s">
        <v>120</v>
      </c>
      <c r="C64" s="55"/>
      <c r="D64" s="21">
        <v>54</v>
      </c>
      <c r="E64" s="22" t="s">
        <v>121</v>
      </c>
      <c r="F64" s="29">
        <f>SUM(G64:J64)</f>
        <v>200</v>
      </c>
      <c r="G64" s="29">
        <v>100</v>
      </c>
      <c r="H64" s="29">
        <v>50</v>
      </c>
      <c r="I64" s="29">
        <v>50</v>
      </c>
      <c r="J64" s="33">
        <v>0</v>
      </c>
      <c r="K64" s="10"/>
    </row>
    <row r="65" spans="1:11" ht="15">
      <c r="A65" s="45"/>
      <c r="B65" s="40" t="s">
        <v>122</v>
      </c>
      <c r="C65" s="31"/>
      <c r="D65" s="21">
        <v>55</v>
      </c>
      <c r="E65" s="22" t="s">
        <v>123</v>
      </c>
      <c r="F65" s="29">
        <f>SUM(G65:J65)</f>
        <v>0</v>
      </c>
      <c r="G65" s="29">
        <v>0</v>
      </c>
      <c r="H65" s="29"/>
      <c r="I65" s="29">
        <v>0</v>
      </c>
      <c r="J65" s="33">
        <v>0</v>
      </c>
      <c r="K65" s="10"/>
    </row>
    <row r="66" spans="1:11" ht="15">
      <c r="A66" s="45"/>
      <c r="B66" s="40" t="s">
        <v>124</v>
      </c>
      <c r="C66" s="31"/>
      <c r="D66" s="21">
        <v>56</v>
      </c>
      <c r="E66" s="22" t="s">
        <v>125</v>
      </c>
      <c r="F66" s="29">
        <f>SUM(G66:J66)</f>
        <v>1849</v>
      </c>
      <c r="G66" s="29">
        <v>741</v>
      </c>
      <c r="H66" s="29">
        <v>447</v>
      </c>
      <c r="I66" s="29">
        <v>400</v>
      </c>
      <c r="J66" s="33">
        <v>261</v>
      </c>
      <c r="K66" s="10"/>
    </row>
    <row r="67" spans="1:11" ht="15">
      <c r="A67" s="39"/>
      <c r="B67" s="40" t="s">
        <v>126</v>
      </c>
      <c r="C67" s="31"/>
      <c r="D67" s="21">
        <v>57</v>
      </c>
      <c r="E67" s="22" t="s">
        <v>127</v>
      </c>
      <c r="F67" s="29"/>
      <c r="G67" s="29"/>
      <c r="H67" s="29"/>
      <c r="I67" s="29"/>
      <c r="J67" s="33"/>
      <c r="K67" s="10"/>
    </row>
    <row r="68" spans="1:11" ht="15">
      <c r="A68" s="39"/>
      <c r="B68" s="40" t="s">
        <v>128</v>
      </c>
      <c r="C68" s="31"/>
      <c r="D68" s="21">
        <v>58</v>
      </c>
      <c r="E68" s="22" t="s">
        <v>129</v>
      </c>
      <c r="F68" s="29"/>
      <c r="G68" s="29"/>
      <c r="H68" s="29"/>
      <c r="I68" s="29"/>
      <c r="J68" s="33"/>
      <c r="K68" s="10"/>
    </row>
    <row r="69" spans="1:11" ht="15.75">
      <c r="A69" s="27" t="s">
        <v>130</v>
      </c>
      <c r="B69" s="31"/>
      <c r="C69" s="28"/>
      <c r="D69" s="21">
        <v>59</v>
      </c>
      <c r="E69" s="22" t="s">
        <v>131</v>
      </c>
      <c r="F69" s="23">
        <f>F70</f>
        <v>0</v>
      </c>
      <c r="G69" s="23">
        <f>G70</f>
        <v>0</v>
      </c>
      <c r="H69" s="23">
        <f>H70</f>
        <v>0</v>
      </c>
      <c r="I69" s="23">
        <f>I70</f>
        <v>0</v>
      </c>
      <c r="J69" s="37">
        <f>J70</f>
        <v>0</v>
      </c>
      <c r="K69" s="10"/>
    </row>
    <row r="70" spans="1:11" ht="15">
      <c r="A70" s="39"/>
      <c r="B70" s="40" t="s">
        <v>132</v>
      </c>
      <c r="C70" s="31"/>
      <c r="D70" s="21">
        <v>60</v>
      </c>
      <c r="E70" s="22" t="s">
        <v>133</v>
      </c>
      <c r="F70" s="29">
        <f>SUM(G70:J70)</f>
        <v>0</v>
      </c>
      <c r="G70" s="29"/>
      <c r="H70" s="29">
        <v>0</v>
      </c>
      <c r="I70" s="29"/>
      <c r="J70" s="33">
        <v>0</v>
      </c>
      <c r="K70" s="10"/>
    </row>
    <row r="71" spans="1:11" ht="15.75" customHeight="1">
      <c r="A71" s="27" t="s">
        <v>134</v>
      </c>
      <c r="B71" s="28"/>
      <c r="C71" s="28"/>
      <c r="D71" s="21">
        <v>61</v>
      </c>
      <c r="E71" s="22" t="s">
        <v>135</v>
      </c>
      <c r="F71" s="23">
        <f>F72+F80+F83+F88+F92</f>
        <v>1464</v>
      </c>
      <c r="G71" s="23">
        <f>G72+G80+G83+G88+G92</f>
        <v>446.31</v>
      </c>
      <c r="H71" s="23">
        <f>H72+H80+H83+H88+H92</f>
        <v>534.54</v>
      </c>
      <c r="I71" s="23">
        <f>I72+I80+I83+I88+I92</f>
        <v>289.15</v>
      </c>
      <c r="J71" s="37">
        <f>J72+J80+J83+J88+J92</f>
        <v>444</v>
      </c>
      <c r="K71" s="10"/>
    </row>
    <row r="72" spans="1:11" ht="25.5" customHeight="1">
      <c r="A72" s="228" t="s">
        <v>136</v>
      </c>
      <c r="B72" s="228"/>
      <c r="C72" s="228"/>
      <c r="D72" s="21">
        <v>62</v>
      </c>
      <c r="E72" s="22" t="s">
        <v>137</v>
      </c>
      <c r="F72" s="23">
        <f>F73+F74+F75+F76+F77+F78+F79</f>
        <v>328</v>
      </c>
      <c r="G72" s="23">
        <f>G73+G74+G75+G76+G77+G78+G79</f>
        <v>81</v>
      </c>
      <c r="H72" s="23">
        <f>H73+H74+H75+H76+H77+H78+H79</f>
        <v>83</v>
      </c>
      <c r="I72" s="23">
        <f>I73+I74+I75+I76+I77+I78+I79</f>
        <v>82</v>
      </c>
      <c r="J72" s="37">
        <f>J73+J74+J75+J76+J77+J78+J79</f>
        <v>82</v>
      </c>
      <c r="K72" s="10"/>
    </row>
    <row r="73" spans="1:11" ht="15">
      <c r="A73" s="45"/>
      <c r="B73" s="40" t="s">
        <v>138</v>
      </c>
      <c r="C73" s="31"/>
      <c r="D73" s="21">
        <v>63</v>
      </c>
      <c r="E73" s="22" t="s">
        <v>139</v>
      </c>
      <c r="F73" s="29">
        <f aca="true" t="shared" si="2" ref="F73:F79">SUM(G73:J73)</f>
        <v>75</v>
      </c>
      <c r="G73" s="29">
        <v>18</v>
      </c>
      <c r="H73" s="29">
        <v>19</v>
      </c>
      <c r="I73" s="29">
        <v>19</v>
      </c>
      <c r="J73" s="33">
        <v>19</v>
      </c>
      <c r="K73" s="10"/>
    </row>
    <row r="74" spans="1:11" ht="15">
      <c r="A74" s="45"/>
      <c r="B74" s="40" t="s">
        <v>140</v>
      </c>
      <c r="C74" s="31"/>
      <c r="D74" s="21">
        <v>64</v>
      </c>
      <c r="E74" s="22" t="s">
        <v>141</v>
      </c>
      <c r="F74" s="29">
        <f t="shared" si="2"/>
        <v>16</v>
      </c>
      <c r="G74" s="29">
        <v>4</v>
      </c>
      <c r="H74" s="29">
        <v>4</v>
      </c>
      <c r="I74" s="29">
        <v>4</v>
      </c>
      <c r="J74" s="33">
        <v>4</v>
      </c>
      <c r="K74" s="10"/>
    </row>
    <row r="75" spans="1:11" ht="15">
      <c r="A75" s="45"/>
      <c r="B75" s="40" t="s">
        <v>142</v>
      </c>
      <c r="C75" s="31"/>
      <c r="D75" s="21">
        <v>65</v>
      </c>
      <c r="E75" s="22" t="s">
        <v>143</v>
      </c>
      <c r="F75" s="29">
        <f t="shared" si="2"/>
        <v>6</v>
      </c>
      <c r="G75" s="29">
        <v>2</v>
      </c>
      <c r="H75" s="29">
        <v>1</v>
      </c>
      <c r="I75" s="29">
        <v>1</v>
      </c>
      <c r="J75" s="33">
        <v>2</v>
      </c>
      <c r="K75" s="10"/>
    </row>
    <row r="76" spans="1:11" ht="15">
      <c r="A76" s="56"/>
      <c r="B76" s="40" t="s">
        <v>144</v>
      </c>
      <c r="C76" s="31"/>
      <c r="D76" s="21">
        <v>66</v>
      </c>
      <c r="E76" s="22" t="s">
        <v>145</v>
      </c>
      <c r="F76" s="29">
        <f t="shared" si="2"/>
        <v>230</v>
      </c>
      <c r="G76" s="29">
        <v>57</v>
      </c>
      <c r="H76" s="29">
        <v>58</v>
      </c>
      <c r="I76" s="29">
        <v>58</v>
      </c>
      <c r="J76" s="33">
        <v>57</v>
      </c>
      <c r="K76" s="10"/>
    </row>
    <row r="77" spans="1:11" ht="15">
      <c r="A77" s="57"/>
      <c r="B77" s="40" t="s">
        <v>146</v>
      </c>
      <c r="C77" s="31"/>
      <c r="D77" s="21">
        <v>67</v>
      </c>
      <c r="E77" s="22" t="s">
        <v>147</v>
      </c>
      <c r="F77" s="29">
        <f t="shared" si="2"/>
        <v>0</v>
      </c>
      <c r="G77" s="29"/>
      <c r="H77" s="29"/>
      <c r="I77" s="29"/>
      <c r="J77" s="33"/>
      <c r="K77" s="10"/>
    </row>
    <row r="78" spans="1:11" ht="15">
      <c r="A78" s="57"/>
      <c r="B78" s="40" t="s">
        <v>148</v>
      </c>
      <c r="C78" s="31"/>
      <c r="D78" s="21">
        <v>68</v>
      </c>
      <c r="E78" s="22" t="s">
        <v>149</v>
      </c>
      <c r="F78" s="29">
        <f t="shared" si="2"/>
        <v>1</v>
      </c>
      <c r="G78" s="29"/>
      <c r="H78" s="29">
        <v>1</v>
      </c>
      <c r="I78" s="29"/>
      <c r="J78" s="33"/>
      <c r="K78" s="10"/>
    </row>
    <row r="79" spans="1:11" ht="15">
      <c r="A79" s="56"/>
      <c r="B79" s="40" t="s">
        <v>150</v>
      </c>
      <c r="C79" s="31"/>
      <c r="D79" s="21">
        <v>69</v>
      </c>
      <c r="E79" s="22" t="s">
        <v>151</v>
      </c>
      <c r="F79" s="29">
        <f t="shared" si="2"/>
        <v>0</v>
      </c>
      <c r="G79" s="29"/>
      <c r="H79" s="29"/>
      <c r="I79" s="29"/>
      <c r="J79" s="33"/>
      <c r="K79" s="10"/>
    </row>
    <row r="80" spans="1:11" ht="15.75">
      <c r="A80" s="49" t="s">
        <v>152</v>
      </c>
      <c r="B80" s="31"/>
      <c r="C80" s="58"/>
      <c r="D80" s="21">
        <v>70</v>
      </c>
      <c r="E80" s="22" t="s">
        <v>153</v>
      </c>
      <c r="F80" s="23" t="b">
        <f>I230=F81+F82</f>
        <v>0</v>
      </c>
      <c r="G80" s="23">
        <f>G81+G82</f>
        <v>25</v>
      </c>
      <c r="H80" s="23">
        <f>H81+H82</f>
        <v>175</v>
      </c>
      <c r="I80" s="23">
        <f>I81+I82</f>
        <v>25</v>
      </c>
      <c r="J80" s="37">
        <f>J81+J82</f>
        <v>25</v>
      </c>
      <c r="K80" s="10"/>
    </row>
    <row r="81" spans="1:11" ht="15">
      <c r="A81" s="45"/>
      <c r="B81" s="51" t="s">
        <v>154</v>
      </c>
      <c r="C81" s="31"/>
      <c r="D81" s="21">
        <v>71</v>
      </c>
      <c r="E81" s="22" t="s">
        <v>155</v>
      </c>
      <c r="F81" s="29">
        <f>SUM(G81:J81)</f>
        <v>250</v>
      </c>
      <c r="G81" s="29">
        <v>25</v>
      </c>
      <c r="H81" s="29">
        <v>175</v>
      </c>
      <c r="I81" s="29">
        <v>25</v>
      </c>
      <c r="J81" s="33">
        <v>25</v>
      </c>
      <c r="K81" s="10"/>
    </row>
    <row r="82" spans="1:11" ht="15">
      <c r="A82" s="56"/>
      <c r="B82" s="28" t="s">
        <v>156</v>
      </c>
      <c r="C82" s="31"/>
      <c r="D82" s="21">
        <v>72</v>
      </c>
      <c r="E82" s="22" t="s">
        <v>157</v>
      </c>
      <c r="F82" s="29">
        <f>SUM(G82:J82)</f>
        <v>0</v>
      </c>
      <c r="G82" s="29"/>
      <c r="H82" s="29"/>
      <c r="I82" s="29"/>
      <c r="J82" s="33"/>
      <c r="K82" s="10"/>
    </row>
    <row r="83" spans="1:11" ht="15.75">
      <c r="A83" s="49" t="s">
        <v>158</v>
      </c>
      <c r="B83" s="31"/>
      <c r="C83" s="28"/>
      <c r="D83" s="21">
        <v>73</v>
      </c>
      <c r="E83" s="22" t="s">
        <v>159</v>
      </c>
      <c r="F83" s="23">
        <f>F84+F85+F87+F86</f>
        <v>1026</v>
      </c>
      <c r="G83" s="23">
        <f>G84+G85+G87+G86</f>
        <v>313.31</v>
      </c>
      <c r="H83" s="23">
        <f>H84+H85+H87+H86</f>
        <v>248.54</v>
      </c>
      <c r="I83" s="23">
        <f>I84+I85+I87+I86</f>
        <v>154.15</v>
      </c>
      <c r="J83" s="37">
        <f>J84+J85+J87+J86</f>
        <v>310</v>
      </c>
      <c r="K83" s="10"/>
    </row>
    <row r="84" spans="1:11" ht="15">
      <c r="A84" s="45"/>
      <c r="B84" s="40" t="s">
        <v>160</v>
      </c>
      <c r="C84" s="31"/>
      <c r="D84" s="21">
        <v>74</v>
      </c>
      <c r="E84" s="22" t="s">
        <v>161</v>
      </c>
      <c r="F84" s="29">
        <f>SUM(G84:J84)</f>
        <v>1026</v>
      </c>
      <c r="G84" s="29">
        <f>288.31+25</f>
        <v>313.31</v>
      </c>
      <c r="H84" s="29">
        <f>223.54+25</f>
        <v>248.54</v>
      </c>
      <c r="I84" s="29">
        <f>104.15+25+25</f>
        <v>154.15</v>
      </c>
      <c r="J84" s="33">
        <f>310</f>
        <v>310</v>
      </c>
      <c r="K84" s="10"/>
    </row>
    <row r="85" spans="1:11" ht="15" customHeight="1">
      <c r="A85" s="45"/>
      <c r="B85" s="40" t="s">
        <v>162</v>
      </c>
      <c r="C85" s="31"/>
      <c r="D85" s="21">
        <v>75</v>
      </c>
      <c r="E85" s="22" t="s">
        <v>163</v>
      </c>
      <c r="F85" s="29"/>
      <c r="G85" s="29"/>
      <c r="H85" s="29"/>
      <c r="I85" s="29"/>
      <c r="J85" s="33"/>
      <c r="K85" s="10"/>
    </row>
    <row r="86" spans="1:11" ht="15" customHeight="1">
      <c r="A86" s="59"/>
      <c r="B86" s="232" t="s">
        <v>164</v>
      </c>
      <c r="C86" s="232"/>
      <c r="D86" s="21">
        <v>76</v>
      </c>
      <c r="E86" s="22" t="s">
        <v>165</v>
      </c>
      <c r="F86" s="29"/>
      <c r="G86" s="29"/>
      <c r="H86" s="29"/>
      <c r="I86" s="29"/>
      <c r="J86" s="33"/>
      <c r="K86" s="10"/>
    </row>
    <row r="87" spans="1:11" ht="15">
      <c r="A87" s="45"/>
      <c r="B87" s="28" t="s">
        <v>166</v>
      </c>
      <c r="C87" s="31"/>
      <c r="D87" s="21">
        <v>77</v>
      </c>
      <c r="E87" s="22" t="s">
        <v>167</v>
      </c>
      <c r="F87" s="29">
        <f>SUM(G87:J87)</f>
        <v>0</v>
      </c>
      <c r="G87" s="29"/>
      <c r="H87" s="29"/>
      <c r="I87" s="29"/>
      <c r="J87" s="33"/>
      <c r="K87" s="10"/>
    </row>
    <row r="88" spans="1:11" ht="15.75">
      <c r="A88" s="49" t="s">
        <v>168</v>
      </c>
      <c r="B88" s="31"/>
      <c r="C88" s="28"/>
      <c r="D88" s="21">
        <v>78</v>
      </c>
      <c r="E88" s="22" t="s">
        <v>169</v>
      </c>
      <c r="F88" s="23">
        <f>F89+F90+F91</f>
        <v>40</v>
      </c>
      <c r="G88" s="23">
        <f>G89+G90+G91</f>
        <v>10</v>
      </c>
      <c r="H88" s="23">
        <f>H89+H90+H91</f>
        <v>10</v>
      </c>
      <c r="I88" s="23">
        <f>I89+I90+I91</f>
        <v>10</v>
      </c>
      <c r="J88" s="37">
        <f>J89+J90+J91</f>
        <v>10</v>
      </c>
      <c r="K88" s="10"/>
    </row>
    <row r="89" spans="1:11" ht="15">
      <c r="A89" s="45"/>
      <c r="B89" s="40" t="s">
        <v>170</v>
      </c>
      <c r="C89" s="31"/>
      <c r="D89" s="21">
        <v>79</v>
      </c>
      <c r="E89" s="22" t="s">
        <v>171</v>
      </c>
      <c r="F89" s="29"/>
      <c r="G89" s="29"/>
      <c r="H89" s="29"/>
      <c r="I89" s="29"/>
      <c r="J89" s="33"/>
      <c r="K89" s="10"/>
    </row>
    <row r="90" spans="1:11" ht="15">
      <c r="A90" s="45"/>
      <c r="B90" s="31" t="s">
        <v>172</v>
      </c>
      <c r="C90" s="31"/>
      <c r="D90" s="21">
        <v>80</v>
      </c>
      <c r="E90" s="22" t="s">
        <v>173</v>
      </c>
      <c r="F90" s="29"/>
      <c r="G90" s="29"/>
      <c r="H90" s="29"/>
      <c r="I90" s="29"/>
      <c r="J90" s="33"/>
      <c r="K90" s="10"/>
    </row>
    <row r="91" spans="1:11" ht="15">
      <c r="A91" s="45"/>
      <c r="B91" s="40" t="s">
        <v>174</v>
      </c>
      <c r="C91" s="31"/>
      <c r="D91" s="21">
        <v>81</v>
      </c>
      <c r="E91" s="22" t="s">
        <v>175</v>
      </c>
      <c r="F91" s="29">
        <f>SUM(G91:J91)</f>
        <v>40</v>
      </c>
      <c r="G91" s="29">
        <v>10</v>
      </c>
      <c r="H91" s="29">
        <v>10</v>
      </c>
      <c r="I91" s="29">
        <v>10</v>
      </c>
      <c r="J91" s="33">
        <v>10</v>
      </c>
      <c r="K91" s="10"/>
    </row>
    <row r="92" spans="1:11" ht="15.75">
      <c r="A92" s="49" t="s">
        <v>176</v>
      </c>
      <c r="B92" s="31"/>
      <c r="C92" s="28"/>
      <c r="D92" s="21">
        <v>82</v>
      </c>
      <c r="E92" s="22" t="s">
        <v>177</v>
      </c>
      <c r="F92" s="23">
        <f>+F93+F94</f>
        <v>70</v>
      </c>
      <c r="G92" s="23">
        <f>+G93+G94</f>
        <v>17</v>
      </c>
      <c r="H92" s="23">
        <f>+H93+H94</f>
        <v>18</v>
      </c>
      <c r="I92" s="23">
        <f>+I93+I94</f>
        <v>18</v>
      </c>
      <c r="J92" s="23">
        <f>+J93+J94</f>
        <v>17</v>
      </c>
      <c r="K92" s="10"/>
    </row>
    <row r="93" spans="1:11" ht="15">
      <c r="A93" s="45"/>
      <c r="B93" s="40" t="s">
        <v>178</v>
      </c>
      <c r="C93" s="31"/>
      <c r="D93" s="21">
        <v>83</v>
      </c>
      <c r="E93" s="22" t="s">
        <v>179</v>
      </c>
      <c r="F93" s="29">
        <f>SUM(G93:J93)</f>
        <v>70</v>
      </c>
      <c r="G93" s="29">
        <v>17</v>
      </c>
      <c r="H93" s="29">
        <v>18</v>
      </c>
      <c r="I93" s="29">
        <v>18</v>
      </c>
      <c r="J93" s="33">
        <v>17</v>
      </c>
      <c r="K93" s="10"/>
    </row>
    <row r="94" spans="1:11" ht="15">
      <c r="A94" s="45"/>
      <c r="B94" s="28" t="s">
        <v>180</v>
      </c>
      <c r="C94" s="31"/>
      <c r="D94" s="21">
        <v>84</v>
      </c>
      <c r="E94" s="22" t="s">
        <v>181</v>
      </c>
      <c r="F94" s="29"/>
      <c r="G94" s="29"/>
      <c r="H94" s="29"/>
      <c r="I94" s="29"/>
      <c r="J94" s="33"/>
      <c r="K94" s="10"/>
    </row>
    <row r="95" spans="1:11" ht="15.75">
      <c r="A95" s="49" t="s">
        <v>182</v>
      </c>
      <c r="B95" s="51"/>
      <c r="C95" s="60"/>
      <c r="D95" s="21">
        <v>85</v>
      </c>
      <c r="E95" s="50" t="s">
        <v>183</v>
      </c>
      <c r="F95" s="23">
        <f>F96</f>
        <v>610</v>
      </c>
      <c r="G95" s="23">
        <f>G96</f>
        <v>2</v>
      </c>
      <c r="H95" s="23">
        <f>H96</f>
        <v>365.75</v>
      </c>
      <c r="I95" s="23">
        <f>I96</f>
        <v>150</v>
      </c>
      <c r="J95" s="37">
        <f>J96</f>
        <v>92.25</v>
      </c>
      <c r="K95" s="10"/>
    </row>
    <row r="96" spans="1:11" ht="15.75">
      <c r="A96" s="49" t="s">
        <v>184</v>
      </c>
      <c r="B96" s="31"/>
      <c r="C96" s="28"/>
      <c r="D96" s="21">
        <v>86</v>
      </c>
      <c r="E96" s="22" t="s">
        <v>185</v>
      </c>
      <c r="F96" s="23">
        <f>F97+F98+F99+F100</f>
        <v>610</v>
      </c>
      <c r="G96" s="23">
        <f>G97+G98+G99+G100</f>
        <v>2</v>
      </c>
      <c r="H96" s="23">
        <f>H97+H98+H99+H100</f>
        <v>365.75</v>
      </c>
      <c r="I96" s="23">
        <f>I97+I98+I99+I100</f>
        <v>150</v>
      </c>
      <c r="J96" s="23">
        <f>J97+J98+J99+J100</f>
        <v>92.25</v>
      </c>
      <c r="K96" s="10"/>
    </row>
    <row r="97" spans="1:11" ht="15">
      <c r="A97" s="45"/>
      <c r="B97" s="28" t="s">
        <v>186</v>
      </c>
      <c r="C97" s="31"/>
      <c r="D97" s="21">
        <v>87</v>
      </c>
      <c r="E97" s="22" t="s">
        <v>187</v>
      </c>
      <c r="F97" s="29">
        <f>SUM(G97:J97)</f>
        <v>0</v>
      </c>
      <c r="G97" s="29"/>
      <c r="H97" s="29"/>
      <c r="I97" s="29"/>
      <c r="J97" s="33"/>
      <c r="K97" s="10"/>
    </row>
    <row r="98" spans="1:11" ht="15">
      <c r="A98" s="45"/>
      <c r="B98" s="28" t="s">
        <v>188</v>
      </c>
      <c r="C98" s="31"/>
      <c r="D98" s="21">
        <v>88</v>
      </c>
      <c r="E98" s="22" t="s">
        <v>189</v>
      </c>
      <c r="F98" s="29">
        <f>SUM(G98:J98)</f>
        <v>500</v>
      </c>
      <c r="G98" s="29">
        <v>0</v>
      </c>
      <c r="H98" s="29">
        <v>257.75</v>
      </c>
      <c r="I98" s="29">
        <v>150</v>
      </c>
      <c r="J98" s="33">
        <v>92.25</v>
      </c>
      <c r="K98" s="10"/>
    </row>
    <row r="99" spans="1:11" ht="15">
      <c r="A99" s="45"/>
      <c r="B99" s="28" t="s">
        <v>190</v>
      </c>
      <c r="C99" s="31"/>
      <c r="D99" s="21">
        <v>89</v>
      </c>
      <c r="E99" s="22" t="s">
        <v>191</v>
      </c>
      <c r="F99" s="29">
        <f>SUM(G99:J99)</f>
        <v>0</v>
      </c>
      <c r="G99" s="29"/>
      <c r="H99" s="29"/>
      <c r="I99" s="29"/>
      <c r="J99" s="33"/>
      <c r="K99" s="10"/>
    </row>
    <row r="100" spans="1:11" ht="15">
      <c r="A100" s="45"/>
      <c r="B100" s="28" t="s">
        <v>192</v>
      </c>
      <c r="C100" s="31"/>
      <c r="D100" s="21">
        <v>90</v>
      </c>
      <c r="E100" s="22" t="s">
        <v>193</v>
      </c>
      <c r="F100" s="29">
        <f>SUM(G100:J100)</f>
        <v>110</v>
      </c>
      <c r="G100" s="29">
        <v>2</v>
      </c>
      <c r="H100" s="29">
        <v>108</v>
      </c>
      <c r="I100" s="29">
        <v>0</v>
      </c>
      <c r="J100" s="33">
        <v>0</v>
      </c>
      <c r="K100" s="10"/>
    </row>
    <row r="101" spans="1:11" ht="15" customHeight="1">
      <c r="A101" s="49" t="s">
        <v>194</v>
      </c>
      <c r="B101" s="51"/>
      <c r="C101" s="60"/>
      <c r="D101" s="21">
        <v>91</v>
      </c>
      <c r="E101" s="61" t="s">
        <v>195</v>
      </c>
      <c r="F101" s="23">
        <f>+F102</f>
        <v>0</v>
      </c>
      <c r="G101" s="23">
        <f>+G102</f>
        <v>0</v>
      </c>
      <c r="H101" s="23">
        <f>+H102</f>
        <v>0</v>
      </c>
      <c r="I101" s="23">
        <f>+I102</f>
        <v>0</v>
      </c>
      <c r="J101" s="23">
        <f>+J102</f>
        <v>0</v>
      </c>
      <c r="K101" s="10"/>
    </row>
    <row r="102" spans="1:11" ht="30" customHeight="1">
      <c r="A102" s="233" t="s">
        <v>196</v>
      </c>
      <c r="B102" s="233"/>
      <c r="C102" s="233"/>
      <c r="D102" s="21">
        <v>92</v>
      </c>
      <c r="E102" s="22" t="s">
        <v>197</v>
      </c>
      <c r="F102" s="29">
        <f>+F103+F104+F105+F106+F107</f>
        <v>0</v>
      </c>
      <c r="G102" s="29">
        <f>+G103+G104+G105+G106+G107</f>
        <v>0</v>
      </c>
      <c r="H102" s="29">
        <f>+H103+H104+H105+H106+H107</f>
        <v>0</v>
      </c>
      <c r="I102" s="29">
        <f>+I103+I104+I105+I106+I107</f>
        <v>0</v>
      </c>
      <c r="J102" s="29">
        <f>+J103+J104+J105+J106+J107</f>
        <v>0</v>
      </c>
      <c r="K102" s="10"/>
    </row>
    <row r="103" spans="1:11" ht="15" customHeight="1">
      <c r="A103" s="45"/>
      <c r="B103" s="234" t="s">
        <v>198</v>
      </c>
      <c r="C103" s="234"/>
      <c r="D103" s="21">
        <v>93</v>
      </c>
      <c r="E103" s="22" t="s">
        <v>199</v>
      </c>
      <c r="F103" s="29"/>
      <c r="G103" s="29"/>
      <c r="H103" s="29"/>
      <c r="I103" s="29"/>
      <c r="J103" s="33"/>
      <c r="K103" s="10"/>
    </row>
    <row r="104" spans="1:11" ht="15">
      <c r="A104" s="45"/>
      <c r="B104" s="28" t="s">
        <v>200</v>
      </c>
      <c r="C104" s="31"/>
      <c r="D104" s="21">
        <v>94</v>
      </c>
      <c r="E104" s="22" t="s">
        <v>201</v>
      </c>
      <c r="F104" s="29"/>
      <c r="G104" s="29"/>
      <c r="H104" s="29"/>
      <c r="I104" s="29"/>
      <c r="J104" s="33"/>
      <c r="K104" s="10"/>
    </row>
    <row r="105" spans="1:11" ht="15">
      <c r="A105" s="45"/>
      <c r="B105" s="28" t="s">
        <v>202</v>
      </c>
      <c r="C105" s="31"/>
      <c r="D105" s="21">
        <v>95</v>
      </c>
      <c r="E105" s="22" t="s">
        <v>203</v>
      </c>
      <c r="F105" s="29"/>
      <c r="G105" s="29"/>
      <c r="H105" s="29"/>
      <c r="I105" s="29"/>
      <c r="J105" s="33"/>
      <c r="K105" s="10"/>
    </row>
    <row r="106" spans="1:11" ht="15">
      <c r="A106" s="45"/>
      <c r="B106" s="28" t="s">
        <v>204</v>
      </c>
      <c r="C106" s="31"/>
      <c r="D106" s="21">
        <v>96</v>
      </c>
      <c r="E106" s="22" t="s">
        <v>205</v>
      </c>
      <c r="F106" s="29"/>
      <c r="G106" s="29"/>
      <c r="H106" s="29"/>
      <c r="I106" s="29"/>
      <c r="J106" s="33"/>
      <c r="K106" s="10"/>
    </row>
    <row r="107" spans="1:11" ht="15">
      <c r="A107" s="45"/>
      <c r="B107" s="28" t="s">
        <v>206</v>
      </c>
      <c r="C107" s="31"/>
      <c r="D107" s="21">
        <v>97</v>
      </c>
      <c r="E107" s="22" t="s">
        <v>207</v>
      </c>
      <c r="F107" s="29"/>
      <c r="G107" s="29"/>
      <c r="H107" s="29"/>
      <c r="I107" s="29"/>
      <c r="J107" s="33"/>
      <c r="K107" s="10"/>
    </row>
    <row r="108" spans="1:11" ht="15.75">
      <c r="A108" s="27" t="s">
        <v>208</v>
      </c>
      <c r="B108" s="28"/>
      <c r="C108" s="28"/>
      <c r="D108" s="21">
        <v>98</v>
      </c>
      <c r="E108" s="50" t="s">
        <v>209</v>
      </c>
      <c r="F108" s="23">
        <f>F109</f>
        <v>6157</v>
      </c>
      <c r="G108" s="23">
        <f>G109</f>
        <v>2723</v>
      </c>
      <c r="H108" s="23">
        <f>H109</f>
        <v>647</v>
      </c>
      <c r="I108" s="23">
        <f>I109</f>
        <v>618</v>
      </c>
      <c r="J108" s="37">
        <f>J109</f>
        <v>2169</v>
      </c>
      <c r="K108" s="10"/>
    </row>
    <row r="109" spans="1:11" ht="15.75">
      <c r="A109" s="27" t="s">
        <v>210</v>
      </c>
      <c r="B109" s="28"/>
      <c r="C109" s="38"/>
      <c r="D109" s="21">
        <v>99</v>
      </c>
      <c r="E109" s="50" t="s">
        <v>211</v>
      </c>
      <c r="F109" s="23">
        <f>F110+F131</f>
        <v>6157</v>
      </c>
      <c r="G109" s="23">
        <f>G110+G131</f>
        <v>2723</v>
      </c>
      <c r="H109" s="23">
        <f>H110+H131</f>
        <v>647</v>
      </c>
      <c r="I109" s="23">
        <f>I110+I131</f>
        <v>618</v>
      </c>
      <c r="J109" s="37">
        <f>J110+J131</f>
        <v>2169</v>
      </c>
      <c r="K109" s="10"/>
    </row>
    <row r="110" spans="1:11" ht="15.75" customHeight="1">
      <c r="A110" s="27" t="s">
        <v>212</v>
      </c>
      <c r="B110" s="31"/>
      <c r="C110" s="60"/>
      <c r="D110" s="21">
        <v>100</v>
      </c>
      <c r="E110" s="22" t="s">
        <v>213</v>
      </c>
      <c r="F110" s="23">
        <f>F111+F123</f>
        <v>6157</v>
      </c>
      <c r="G110" s="23">
        <f>G111+G123</f>
        <v>2723</v>
      </c>
      <c r="H110" s="23">
        <f>H111+H123</f>
        <v>647</v>
      </c>
      <c r="I110" s="23">
        <f>I111+I123</f>
        <v>618</v>
      </c>
      <c r="J110" s="37">
        <f>J111+J123</f>
        <v>2169</v>
      </c>
      <c r="K110" s="10"/>
    </row>
    <row r="111" spans="1:11" ht="30.75" customHeight="1">
      <c r="A111" s="233" t="s">
        <v>214</v>
      </c>
      <c r="B111" s="233"/>
      <c r="C111" s="233"/>
      <c r="D111" s="21">
        <v>101</v>
      </c>
      <c r="E111" s="50" t="s">
        <v>215</v>
      </c>
      <c r="F111" s="23">
        <f>F112+F113+F114+F115+F116+F117+F118+F119+F120+F121+F122</f>
        <v>928</v>
      </c>
      <c r="G111" s="23">
        <f>G112+G113+G114+G115+G116+G117+G118+G119+G120+G121+G122</f>
        <v>898</v>
      </c>
      <c r="H111" s="23">
        <f>H112+H113+H114+H115+H116+H117+H118+H119+H120+H121+H122</f>
        <v>30</v>
      </c>
      <c r="I111" s="23">
        <f>I112+I113+I114+I115+I116+I117+I118+I119+I120+I121+I122</f>
        <v>0</v>
      </c>
      <c r="J111" s="23">
        <f>J112+J113+J114+J115+J116+J117+J118+J119+J120+J121+J122</f>
        <v>0</v>
      </c>
      <c r="K111" s="10"/>
    </row>
    <row r="112" spans="1:11" ht="15.75">
      <c r="A112" s="39"/>
      <c r="B112" s="40" t="s">
        <v>216</v>
      </c>
      <c r="C112" s="31"/>
      <c r="D112" s="21">
        <v>102</v>
      </c>
      <c r="E112" s="22" t="s">
        <v>217</v>
      </c>
      <c r="F112" s="29">
        <f aca="true" t="shared" si="3" ref="F112:F121">SUM(G112:J112)</f>
        <v>0</v>
      </c>
      <c r="G112" s="23"/>
      <c r="H112" s="23"/>
      <c r="I112" s="23"/>
      <c r="J112" s="37"/>
      <c r="K112" s="10"/>
    </row>
    <row r="113" spans="1:11" ht="15">
      <c r="A113" s="39"/>
      <c r="B113" s="40" t="s">
        <v>218</v>
      </c>
      <c r="C113" s="31"/>
      <c r="D113" s="21">
        <v>103</v>
      </c>
      <c r="E113" s="22" t="s">
        <v>219</v>
      </c>
      <c r="F113" s="29">
        <f t="shared" si="3"/>
        <v>0</v>
      </c>
      <c r="G113" s="29"/>
      <c r="H113" s="29"/>
      <c r="I113" s="29"/>
      <c r="J113" s="33"/>
      <c r="K113" s="10"/>
    </row>
    <row r="114" spans="1:11" ht="15" customHeight="1">
      <c r="A114" s="32"/>
      <c r="B114" s="40" t="s">
        <v>220</v>
      </c>
      <c r="C114" s="31"/>
      <c r="D114" s="21">
        <v>104</v>
      </c>
      <c r="E114" s="22" t="s">
        <v>221</v>
      </c>
      <c r="F114" s="29">
        <f t="shared" si="3"/>
        <v>0</v>
      </c>
      <c r="G114" s="29"/>
      <c r="H114" s="29"/>
      <c r="I114" s="29"/>
      <c r="J114" s="33"/>
      <c r="K114" s="10"/>
    </row>
    <row r="115" spans="1:11" ht="15" customHeight="1">
      <c r="A115" s="62"/>
      <c r="B115" s="232" t="s">
        <v>222</v>
      </c>
      <c r="C115" s="232"/>
      <c r="D115" s="21">
        <v>105</v>
      </c>
      <c r="E115" s="22" t="s">
        <v>223</v>
      </c>
      <c r="F115" s="29">
        <f t="shared" si="3"/>
        <v>0</v>
      </c>
      <c r="G115" s="29"/>
      <c r="H115" s="29"/>
      <c r="I115" s="29"/>
      <c r="J115" s="33"/>
      <c r="K115" s="10"/>
    </row>
    <row r="116" spans="1:11" ht="15" customHeight="1">
      <c r="A116" s="62"/>
      <c r="B116" s="232" t="s">
        <v>224</v>
      </c>
      <c r="C116" s="232"/>
      <c r="D116" s="21">
        <v>106</v>
      </c>
      <c r="E116" s="22" t="s">
        <v>225</v>
      </c>
      <c r="F116" s="29">
        <f t="shared" si="3"/>
        <v>0</v>
      </c>
      <c r="G116" s="29"/>
      <c r="H116" s="29"/>
      <c r="I116" s="29"/>
      <c r="J116" s="33"/>
      <c r="K116" s="10"/>
    </row>
    <row r="117" spans="1:11" ht="15" customHeight="1">
      <c r="A117" s="39"/>
      <c r="B117" s="40" t="s">
        <v>226</v>
      </c>
      <c r="C117" s="31"/>
      <c r="D117" s="21">
        <v>107</v>
      </c>
      <c r="E117" s="22" t="s">
        <v>227</v>
      </c>
      <c r="F117" s="29">
        <f t="shared" si="3"/>
        <v>0</v>
      </c>
      <c r="G117" s="29"/>
      <c r="H117" s="29"/>
      <c r="I117" s="29"/>
      <c r="J117" s="33"/>
      <c r="K117" s="10"/>
    </row>
    <row r="118" spans="1:11" ht="15" customHeight="1">
      <c r="A118" s="39"/>
      <c r="B118" s="234" t="s">
        <v>228</v>
      </c>
      <c r="C118" s="234"/>
      <c r="D118" s="21">
        <v>108</v>
      </c>
      <c r="E118" s="22" t="s">
        <v>229</v>
      </c>
      <c r="F118" s="29">
        <f t="shared" si="3"/>
        <v>0</v>
      </c>
      <c r="G118" s="29"/>
      <c r="H118" s="29"/>
      <c r="I118" s="29"/>
      <c r="J118" s="33"/>
      <c r="K118" s="10"/>
    </row>
    <row r="119" spans="1:11" ht="15.75" customHeight="1">
      <c r="A119" s="39"/>
      <c r="B119" s="232" t="s">
        <v>230</v>
      </c>
      <c r="C119" s="232"/>
      <c r="D119" s="21">
        <v>109</v>
      </c>
      <c r="E119" s="22" t="s">
        <v>231</v>
      </c>
      <c r="F119" s="29">
        <f t="shared" si="3"/>
        <v>0</v>
      </c>
      <c r="G119" s="29"/>
      <c r="H119" s="29"/>
      <c r="I119" s="29"/>
      <c r="J119" s="33"/>
      <c r="K119" s="10"/>
    </row>
    <row r="120" spans="1:11" ht="15.75" customHeight="1">
      <c r="A120" s="39"/>
      <c r="B120" s="232" t="s">
        <v>232</v>
      </c>
      <c r="C120" s="232"/>
      <c r="D120" s="21">
        <v>110</v>
      </c>
      <c r="E120" s="22" t="s">
        <v>233</v>
      </c>
      <c r="F120" s="63">
        <f t="shared" si="3"/>
        <v>898</v>
      </c>
      <c r="G120" s="63">
        <v>898</v>
      </c>
      <c r="H120" s="63"/>
      <c r="I120" s="63"/>
      <c r="J120" s="64"/>
      <c r="K120" s="10"/>
    </row>
    <row r="121" spans="1:11" ht="15">
      <c r="A121" s="39"/>
      <c r="B121" s="53"/>
      <c r="C121" s="53" t="s">
        <v>234</v>
      </c>
      <c r="D121" s="21">
        <v>110</v>
      </c>
      <c r="E121" s="22" t="s">
        <v>235</v>
      </c>
      <c r="F121" s="63">
        <f t="shared" si="3"/>
        <v>30</v>
      </c>
      <c r="G121" s="63"/>
      <c r="H121" s="63">
        <v>30</v>
      </c>
      <c r="I121" s="63"/>
      <c r="J121" s="64"/>
      <c r="K121" s="10"/>
    </row>
    <row r="122" spans="1:11" ht="15">
      <c r="A122" s="39"/>
      <c r="B122" s="53"/>
      <c r="C122" s="53" t="s">
        <v>236</v>
      </c>
      <c r="D122" s="21"/>
      <c r="E122" s="22" t="s">
        <v>237</v>
      </c>
      <c r="F122" s="63">
        <f>G122+H122+I122+J122</f>
        <v>0</v>
      </c>
      <c r="G122" s="63"/>
      <c r="H122" s="63"/>
      <c r="I122" s="63"/>
      <c r="J122" s="64"/>
      <c r="K122" s="10"/>
    </row>
    <row r="123" spans="1:11" ht="30" customHeight="1">
      <c r="A123" s="235" t="s">
        <v>238</v>
      </c>
      <c r="B123" s="235"/>
      <c r="C123" s="235"/>
      <c r="D123" s="21">
        <v>111</v>
      </c>
      <c r="E123" s="50" t="s">
        <v>239</v>
      </c>
      <c r="F123" s="23">
        <f>SUM(F124:F130)</f>
        <v>5229</v>
      </c>
      <c r="G123" s="23">
        <f>SUM(G124:G130)</f>
        <v>1825</v>
      </c>
      <c r="H123" s="23">
        <f>SUM(H124:H130)</f>
        <v>617</v>
      </c>
      <c r="I123" s="23">
        <f>SUM(I124:I130)</f>
        <v>618</v>
      </c>
      <c r="J123" s="23">
        <f>SUM(J124:J130)</f>
        <v>2169</v>
      </c>
      <c r="K123" s="10"/>
    </row>
    <row r="124" spans="1:11" ht="15">
      <c r="A124" s="39"/>
      <c r="B124" s="40" t="s">
        <v>240</v>
      </c>
      <c r="C124" s="31"/>
      <c r="D124" s="21">
        <v>112</v>
      </c>
      <c r="E124" s="22" t="s">
        <v>241</v>
      </c>
      <c r="F124" s="29"/>
      <c r="G124" s="29"/>
      <c r="H124" s="29"/>
      <c r="I124" s="29"/>
      <c r="J124" s="33"/>
      <c r="K124" s="10"/>
    </row>
    <row r="125" spans="1:11" ht="15">
      <c r="A125" s="39"/>
      <c r="B125" s="40" t="s">
        <v>242</v>
      </c>
      <c r="C125" s="31"/>
      <c r="D125" s="21">
        <v>113</v>
      </c>
      <c r="E125" s="22" t="s">
        <v>243</v>
      </c>
      <c r="F125" s="29">
        <f>SUM(G125:J125)</f>
        <v>0</v>
      </c>
      <c r="G125" s="29"/>
      <c r="H125" s="29"/>
      <c r="I125" s="29"/>
      <c r="J125" s="33"/>
      <c r="K125" s="10"/>
    </row>
    <row r="126" spans="1:11" ht="15" customHeight="1">
      <c r="A126" s="39"/>
      <c r="B126" s="40" t="s">
        <v>244</v>
      </c>
      <c r="C126" s="31"/>
      <c r="D126" s="21">
        <v>114</v>
      </c>
      <c r="E126" s="22" t="s">
        <v>245</v>
      </c>
      <c r="F126" s="29"/>
      <c r="G126" s="29"/>
      <c r="H126" s="29"/>
      <c r="I126" s="29"/>
      <c r="J126" s="33"/>
      <c r="K126" s="10"/>
    </row>
    <row r="127" spans="1:11" ht="15" customHeight="1">
      <c r="A127" s="39"/>
      <c r="B127" s="40" t="s">
        <v>246</v>
      </c>
      <c r="C127" s="35"/>
      <c r="D127" s="21">
        <v>115</v>
      </c>
      <c r="E127" s="22" t="s">
        <v>247</v>
      </c>
      <c r="F127" s="63">
        <f>SUM(G127:J127)</f>
        <v>3840</v>
      </c>
      <c r="G127" s="63">
        <v>1500</v>
      </c>
      <c r="H127" s="63">
        <v>292</v>
      </c>
      <c r="I127" s="63">
        <v>293</v>
      </c>
      <c r="J127" s="64">
        <v>1755</v>
      </c>
      <c r="K127" s="10"/>
    </row>
    <row r="128" spans="1:11" ht="15">
      <c r="A128" s="39"/>
      <c r="B128" s="40" t="s">
        <v>248</v>
      </c>
      <c r="C128" s="35"/>
      <c r="D128" s="21">
        <v>116</v>
      </c>
      <c r="E128" s="22" t="s">
        <v>249</v>
      </c>
      <c r="F128" s="29">
        <f>SUM(G128:J128)</f>
        <v>240</v>
      </c>
      <c r="G128" s="29">
        <v>60</v>
      </c>
      <c r="H128" s="29">
        <v>60</v>
      </c>
      <c r="I128" s="29">
        <v>60</v>
      </c>
      <c r="J128" s="33">
        <v>60</v>
      </c>
      <c r="K128" s="10"/>
    </row>
    <row r="129" spans="1:11" ht="24.75" customHeight="1">
      <c r="A129" s="39"/>
      <c r="B129" s="236" t="s">
        <v>250</v>
      </c>
      <c r="C129" s="236"/>
      <c r="D129" s="21">
        <v>116</v>
      </c>
      <c r="E129" s="22" t="s">
        <v>251</v>
      </c>
      <c r="F129" s="29">
        <f>SUM(G129:J129)</f>
        <v>1089</v>
      </c>
      <c r="G129" s="29">
        <v>250</v>
      </c>
      <c r="H129" s="29">
        <v>250</v>
      </c>
      <c r="I129" s="29">
        <v>250</v>
      </c>
      <c r="J129" s="33">
        <v>339</v>
      </c>
      <c r="K129" s="10"/>
    </row>
    <row r="130" spans="1:11" ht="15">
      <c r="A130" s="48" t="s">
        <v>252</v>
      </c>
      <c r="B130" s="46" t="s">
        <v>253</v>
      </c>
      <c r="C130" s="35"/>
      <c r="D130" s="21">
        <v>117</v>
      </c>
      <c r="E130" s="22" t="s">
        <v>254</v>
      </c>
      <c r="F130" s="29">
        <f>SUM(G130:J130)</f>
        <v>60</v>
      </c>
      <c r="G130" s="29">
        <v>15</v>
      </c>
      <c r="H130" s="29">
        <v>15</v>
      </c>
      <c r="I130" s="29">
        <v>15</v>
      </c>
      <c r="J130" s="33">
        <v>15</v>
      </c>
      <c r="K130" s="10"/>
    </row>
    <row r="131" spans="1:11" ht="15" customHeight="1">
      <c r="A131" s="30" t="s">
        <v>255</v>
      </c>
      <c r="B131" s="31"/>
      <c r="C131" s="28"/>
      <c r="D131" s="21">
        <v>117</v>
      </c>
      <c r="E131" s="50" t="s">
        <v>256</v>
      </c>
      <c r="F131" s="23">
        <f>F132+F133+F134+F135</f>
        <v>0</v>
      </c>
      <c r="G131" s="23">
        <f>G132+G133+G134+G135</f>
        <v>0</v>
      </c>
      <c r="H131" s="23">
        <f>H132+H133+H134+H135</f>
        <v>0</v>
      </c>
      <c r="I131" s="23">
        <f>I132+I133+I134+I135</f>
        <v>0</v>
      </c>
      <c r="J131" s="37">
        <f>J132+J133+J134+J135</f>
        <v>0</v>
      </c>
      <c r="K131" s="10"/>
    </row>
    <row r="132" spans="1:11" ht="15" customHeight="1">
      <c r="A132" s="39"/>
      <c r="B132" s="40" t="s">
        <v>257</v>
      </c>
      <c r="C132" s="31"/>
      <c r="D132" s="21">
        <v>118</v>
      </c>
      <c r="E132" s="22" t="s">
        <v>258</v>
      </c>
      <c r="F132" s="29"/>
      <c r="G132" s="29"/>
      <c r="H132" s="29"/>
      <c r="I132" s="29"/>
      <c r="J132" s="33"/>
      <c r="K132" s="10"/>
    </row>
    <row r="133" spans="1:11" ht="29.25" customHeight="1">
      <c r="A133" s="65"/>
      <c r="B133" s="232" t="s">
        <v>259</v>
      </c>
      <c r="C133" s="232"/>
      <c r="D133" s="21">
        <v>119</v>
      </c>
      <c r="E133" s="22" t="s">
        <v>260</v>
      </c>
      <c r="F133" s="63">
        <f>SUM(G133:J133)</f>
        <v>0</v>
      </c>
      <c r="G133" s="63"/>
      <c r="H133" s="63"/>
      <c r="I133" s="63"/>
      <c r="J133" s="64"/>
      <c r="K133" s="10"/>
    </row>
    <row r="134" spans="1:11" ht="28.5" customHeight="1">
      <c r="A134" s="65"/>
      <c r="B134" s="232" t="s">
        <v>261</v>
      </c>
      <c r="C134" s="232"/>
      <c r="D134" s="21">
        <v>120</v>
      </c>
      <c r="E134" s="22" t="s">
        <v>262</v>
      </c>
      <c r="F134" s="29"/>
      <c r="G134" s="29"/>
      <c r="H134" s="29"/>
      <c r="I134" s="29"/>
      <c r="J134" s="33"/>
      <c r="K134" s="10"/>
    </row>
    <row r="135" spans="1:11" ht="30" customHeight="1">
      <c r="A135" s="65"/>
      <c r="B135" s="234" t="s">
        <v>263</v>
      </c>
      <c r="C135" s="234"/>
      <c r="D135" s="21">
        <v>121</v>
      </c>
      <c r="E135" s="22" t="s">
        <v>264</v>
      </c>
      <c r="F135" s="29"/>
      <c r="G135" s="29"/>
      <c r="H135" s="29"/>
      <c r="I135" s="29"/>
      <c r="J135" s="33"/>
      <c r="K135" s="10"/>
    </row>
    <row r="136" spans="1:11" ht="15">
      <c r="A136" s="66"/>
      <c r="B136" s="67"/>
      <c r="C136" s="67"/>
      <c r="D136" s="68">
        <v>122</v>
      </c>
      <c r="E136" s="69"/>
      <c r="F136" s="70"/>
      <c r="G136" s="70"/>
      <c r="H136" s="70"/>
      <c r="I136" s="70"/>
      <c r="J136" s="71"/>
      <c r="K136" s="10"/>
    </row>
    <row r="137" spans="1:11" ht="15.75">
      <c r="A137" s="72" t="s">
        <v>265</v>
      </c>
      <c r="B137" s="19"/>
      <c r="C137" s="73"/>
      <c r="D137" s="21">
        <v>123</v>
      </c>
      <c r="E137" s="22" t="s">
        <v>266</v>
      </c>
      <c r="F137" s="23">
        <f>+F204+F294+F331+F491+F566</f>
        <v>57414.8</v>
      </c>
      <c r="G137" s="23">
        <f>+G204+G294+G331+G491+G566</f>
        <v>16867.11</v>
      </c>
      <c r="H137" s="23">
        <f>+H204+H294+H331+H491+H566</f>
        <v>16096.189999999999</v>
      </c>
      <c r="I137" s="23">
        <f>+I204+I294+I331+I491+I566</f>
        <v>10305.75</v>
      </c>
      <c r="J137" s="23">
        <f>+J204+J294+J331+J491+J566</f>
        <v>14145.75</v>
      </c>
      <c r="K137" s="24"/>
    </row>
    <row r="138" spans="1:11" ht="15" customHeight="1">
      <c r="A138" s="237" t="s">
        <v>267</v>
      </c>
      <c r="B138" s="237"/>
      <c r="C138" s="237"/>
      <c r="D138" s="21">
        <v>124</v>
      </c>
      <c r="E138" s="22" t="s">
        <v>268</v>
      </c>
      <c r="F138" s="29"/>
      <c r="G138" s="29"/>
      <c r="H138" s="29"/>
      <c r="I138" s="29"/>
      <c r="J138" s="33"/>
      <c r="K138" s="10"/>
    </row>
    <row r="139" spans="1:11" ht="15" customHeight="1">
      <c r="A139" s="238" t="s">
        <v>269</v>
      </c>
      <c r="B139" s="238"/>
      <c r="C139" s="238"/>
      <c r="D139" s="21">
        <v>125</v>
      </c>
      <c r="E139" s="50">
        <v>10</v>
      </c>
      <c r="F139" s="23">
        <f>+F207+F240+F297+F312+F334+F377+F405+F449+F494+F534+F569+F595+F625+F644+F682</f>
        <v>33298</v>
      </c>
      <c r="G139" s="23">
        <f>+G207+G240+G297+G312+G334+G377+G405+G449+G494+G534+G569+G595+G625+G644+G682</f>
        <v>10416.61</v>
      </c>
      <c r="H139" s="23">
        <f>+H207+H240+H297+H312+H334+H377+H405+H449+H494+H534+H569+H595+H625+H644+H682</f>
        <v>9330.48</v>
      </c>
      <c r="I139" s="23">
        <f>+I207+I240+I297+I312+I334+I377+I405+I449+I494+I534+I569+I595+I625+I644+I682</f>
        <v>5749.63</v>
      </c>
      <c r="J139" s="23">
        <f>+J207+J240+J297+J312+J334+J377+J405+J449+J494+J534+J569+J595+J625+J644+J682</f>
        <v>7801.28</v>
      </c>
      <c r="K139" s="10"/>
    </row>
    <row r="140" spans="1:11" ht="15" customHeight="1">
      <c r="A140" s="237" t="s">
        <v>270</v>
      </c>
      <c r="B140" s="237"/>
      <c r="C140" s="237"/>
      <c r="D140" s="21">
        <v>126</v>
      </c>
      <c r="E140" s="50">
        <v>20</v>
      </c>
      <c r="F140" s="74">
        <f>+F208+F241+F275+F298+F313+F335+F378+F406+F450+F495+F535+F570+F596+F626+F645+F683</f>
        <v>7656</v>
      </c>
      <c r="G140" s="74">
        <f>+G208+G241+G275+G298+G313+G335+G378+G406+G450+G495+G535+G570+G596+G626+G645+G683</f>
        <v>2142</v>
      </c>
      <c r="H140" s="74">
        <f>+H208+H241+H275+H298+H313+H335+H378+H406+H450+H495+H535+H570+H596+H626+H645+H683</f>
        <v>2082</v>
      </c>
      <c r="I140" s="74">
        <f>+I208+I241+I275+I298+I313+I335+I378+I406+I450+I495+I535+I570+I596+I626+I645+I683</f>
        <v>1786</v>
      </c>
      <c r="J140" s="74">
        <f>+J208+J241+J275+J298+J313+J335+J378+J406+J450+J495+J535+J570+J596+J626+J645+J683</f>
        <v>1646</v>
      </c>
      <c r="K140" s="10"/>
    </row>
    <row r="141" spans="1:11" ht="36.75" customHeight="1">
      <c r="A141" s="32"/>
      <c r="B141" s="232" t="s">
        <v>271</v>
      </c>
      <c r="C141" s="232"/>
      <c r="D141" s="21">
        <v>127</v>
      </c>
      <c r="E141" s="22" t="s">
        <v>272</v>
      </c>
      <c r="F141" s="29">
        <f>+F276</f>
        <v>0</v>
      </c>
      <c r="G141" s="29">
        <f>+G276</f>
        <v>0</v>
      </c>
      <c r="H141" s="29">
        <f>+H276</f>
        <v>0</v>
      </c>
      <c r="I141" s="29">
        <f>+I276</f>
        <v>0</v>
      </c>
      <c r="J141" s="29">
        <f>+J276</f>
        <v>0</v>
      </c>
      <c r="K141" s="10"/>
    </row>
    <row r="142" spans="1:11" ht="15">
      <c r="A142" s="75" t="s">
        <v>273</v>
      </c>
      <c r="B142" s="31"/>
      <c r="C142" s="76"/>
      <c r="D142" s="21">
        <v>128</v>
      </c>
      <c r="E142" s="22">
        <v>30</v>
      </c>
      <c r="F142" s="29">
        <f>SUM(F143:F145)</f>
        <v>0</v>
      </c>
      <c r="G142" s="29">
        <f>SUM(G143:G145)</f>
        <v>0</v>
      </c>
      <c r="H142" s="29">
        <f>SUM(H143:H145)</f>
        <v>0</v>
      </c>
      <c r="I142" s="29">
        <f>SUM(I143:I145)</f>
        <v>0</v>
      </c>
      <c r="J142" s="29">
        <f>SUM(J143:J145)</f>
        <v>0</v>
      </c>
      <c r="K142" s="10"/>
    </row>
    <row r="143" spans="1:11" ht="15" customHeight="1">
      <c r="A143" s="75"/>
      <c r="B143" s="239" t="s">
        <v>274</v>
      </c>
      <c r="C143" s="239"/>
      <c r="D143" s="21">
        <v>129</v>
      </c>
      <c r="E143" s="22" t="s">
        <v>275</v>
      </c>
      <c r="F143" s="29">
        <f aca="true" t="shared" si="4" ref="F143:J145">+F278</f>
        <v>0</v>
      </c>
      <c r="G143" s="29">
        <f t="shared" si="4"/>
        <v>0</v>
      </c>
      <c r="H143" s="29">
        <f t="shared" si="4"/>
        <v>0</v>
      </c>
      <c r="I143" s="29">
        <f t="shared" si="4"/>
        <v>0</v>
      </c>
      <c r="J143" s="29">
        <f t="shared" si="4"/>
        <v>0</v>
      </c>
      <c r="K143" s="10"/>
    </row>
    <row r="144" spans="1:11" ht="15" customHeight="1">
      <c r="A144" s="75"/>
      <c r="B144" s="239" t="s">
        <v>276</v>
      </c>
      <c r="C144" s="239"/>
      <c r="D144" s="21">
        <v>130</v>
      </c>
      <c r="E144" s="22" t="s">
        <v>119</v>
      </c>
      <c r="F144" s="29">
        <f t="shared" si="4"/>
        <v>0</v>
      </c>
      <c r="G144" s="29">
        <f t="shared" si="4"/>
        <v>0</v>
      </c>
      <c r="H144" s="29">
        <f t="shared" si="4"/>
        <v>0</v>
      </c>
      <c r="I144" s="29">
        <f t="shared" si="4"/>
        <v>0</v>
      </c>
      <c r="J144" s="29">
        <f t="shared" si="4"/>
        <v>0</v>
      </c>
      <c r="K144" s="10"/>
    </row>
    <row r="145" spans="1:11" ht="15">
      <c r="A145" s="75"/>
      <c r="B145" s="78" t="s">
        <v>277</v>
      </c>
      <c r="C145" s="78"/>
      <c r="D145" s="21">
        <v>131</v>
      </c>
      <c r="E145" s="22" t="s">
        <v>278</v>
      </c>
      <c r="F145" s="29">
        <f t="shared" si="4"/>
        <v>0</v>
      </c>
      <c r="G145" s="29">
        <f t="shared" si="4"/>
        <v>0</v>
      </c>
      <c r="H145" s="29">
        <f t="shared" si="4"/>
        <v>0</v>
      </c>
      <c r="I145" s="29">
        <f t="shared" si="4"/>
        <v>0</v>
      </c>
      <c r="J145" s="29">
        <f t="shared" si="4"/>
        <v>0</v>
      </c>
      <c r="K145" s="10"/>
    </row>
    <row r="146" spans="1:11" ht="15.75">
      <c r="A146" s="75" t="s">
        <v>279</v>
      </c>
      <c r="B146" s="31"/>
      <c r="C146" s="54"/>
      <c r="D146" s="21">
        <v>132</v>
      </c>
      <c r="E146" s="50" t="s">
        <v>280</v>
      </c>
      <c r="F146" s="23">
        <f>SUM(F147:F148)</f>
        <v>6040</v>
      </c>
      <c r="G146" s="23">
        <f>SUM(G147:G148)</f>
        <v>1900</v>
      </c>
      <c r="H146" s="23">
        <f>SUM(H147:H148)</f>
        <v>1092</v>
      </c>
      <c r="I146" s="23">
        <f>SUM(I147:I148)</f>
        <v>793</v>
      </c>
      <c r="J146" s="23">
        <f>SUM(J147:J148)</f>
        <v>2255</v>
      </c>
      <c r="K146" s="10"/>
    </row>
    <row r="147" spans="1:11" ht="15" customHeight="1">
      <c r="A147" s="79"/>
      <c r="B147" s="76" t="s">
        <v>281</v>
      </c>
      <c r="C147" s="80"/>
      <c r="D147" s="21">
        <v>133</v>
      </c>
      <c r="E147" s="81">
        <v>40.03</v>
      </c>
      <c r="F147" s="29">
        <f>+F598+F647</f>
        <v>2200</v>
      </c>
      <c r="G147" s="29">
        <f>+G598+G647</f>
        <v>600</v>
      </c>
      <c r="H147" s="29">
        <f>+H598+H647</f>
        <v>600</v>
      </c>
      <c r="I147" s="29">
        <f>+I598+I647</f>
        <v>500</v>
      </c>
      <c r="J147" s="29">
        <f>+J598+J647</f>
        <v>500</v>
      </c>
      <c r="K147" s="10"/>
    </row>
    <row r="148" spans="1:11" ht="15" customHeight="1">
      <c r="A148" s="79"/>
      <c r="B148" s="240" t="s">
        <v>246</v>
      </c>
      <c r="C148" s="240"/>
      <c r="D148" s="21">
        <v>134</v>
      </c>
      <c r="E148" s="81" t="s">
        <v>282</v>
      </c>
      <c r="F148" s="29">
        <f>+F599</f>
        <v>3840</v>
      </c>
      <c r="G148" s="29">
        <f>+G599</f>
        <v>1300</v>
      </c>
      <c r="H148" s="29">
        <f>+H599</f>
        <v>492</v>
      </c>
      <c r="I148" s="29">
        <f>+I599</f>
        <v>293</v>
      </c>
      <c r="J148" s="29">
        <f>+J599</f>
        <v>1755</v>
      </c>
      <c r="K148" s="10"/>
    </row>
    <row r="149" spans="1:11" ht="15" customHeight="1">
      <c r="A149" s="65" t="s">
        <v>283</v>
      </c>
      <c r="B149" s="31"/>
      <c r="C149" s="80"/>
      <c r="D149" s="21">
        <v>135</v>
      </c>
      <c r="E149" s="22">
        <v>50</v>
      </c>
      <c r="F149" s="23">
        <f>+F150</f>
        <v>100</v>
      </c>
      <c r="G149" s="23">
        <f>+G150</f>
        <v>25</v>
      </c>
      <c r="H149" s="23">
        <f>+H150</f>
        <v>25</v>
      </c>
      <c r="I149" s="23">
        <f>+I150</f>
        <v>25</v>
      </c>
      <c r="J149" s="23">
        <f>+J150</f>
        <v>25</v>
      </c>
      <c r="K149" s="10"/>
    </row>
    <row r="150" spans="1:11" ht="15">
      <c r="A150" s="79"/>
      <c r="B150" s="76" t="s">
        <v>284</v>
      </c>
      <c r="C150" s="54"/>
      <c r="D150" s="21">
        <v>136</v>
      </c>
      <c r="E150" s="22" t="s">
        <v>285</v>
      </c>
      <c r="F150" s="29">
        <f>+F243</f>
        <v>100</v>
      </c>
      <c r="G150" s="29">
        <f>+G243</f>
        <v>25</v>
      </c>
      <c r="H150" s="29">
        <f>+H243</f>
        <v>25</v>
      </c>
      <c r="I150" s="29">
        <f>+I243</f>
        <v>25</v>
      </c>
      <c r="J150" s="29">
        <f>+J243</f>
        <v>25</v>
      </c>
      <c r="K150" s="10"/>
    </row>
    <row r="151" spans="1:11" ht="15" customHeight="1">
      <c r="A151" s="238" t="s">
        <v>286</v>
      </c>
      <c r="B151" s="238"/>
      <c r="C151" s="238"/>
      <c r="D151" s="21">
        <v>137</v>
      </c>
      <c r="E151" s="22" t="s">
        <v>287</v>
      </c>
      <c r="F151" s="23">
        <f>+F152+F159</f>
        <v>1949</v>
      </c>
      <c r="G151" s="23">
        <f>+G152+G159</f>
        <v>263</v>
      </c>
      <c r="H151" s="23">
        <f>+H152+H159</f>
        <v>457</v>
      </c>
      <c r="I151" s="23">
        <f>+I152+I159</f>
        <v>417</v>
      </c>
      <c r="J151" s="23">
        <f>+J152+J159</f>
        <v>812</v>
      </c>
      <c r="K151" s="10"/>
    </row>
    <row r="152" spans="1:11" ht="15">
      <c r="A152" s="79"/>
      <c r="B152" s="76" t="s">
        <v>288</v>
      </c>
      <c r="C152" s="40"/>
      <c r="D152" s="21">
        <v>138</v>
      </c>
      <c r="E152" s="22" t="s">
        <v>289</v>
      </c>
      <c r="F152" s="29">
        <f>SUM(F153:F158)</f>
        <v>1949</v>
      </c>
      <c r="G152" s="29">
        <f>SUM(G153:G158)</f>
        <v>263</v>
      </c>
      <c r="H152" s="29">
        <f>SUM(H153:H158)</f>
        <v>457</v>
      </c>
      <c r="I152" s="29">
        <f>SUM(I153:I158)</f>
        <v>417</v>
      </c>
      <c r="J152" s="29">
        <f>SUM(J153:J158)</f>
        <v>812</v>
      </c>
      <c r="K152" s="10"/>
    </row>
    <row r="153" spans="1:11" ht="15">
      <c r="A153" s="82"/>
      <c r="B153" s="28"/>
      <c r="C153" s="54" t="s">
        <v>290</v>
      </c>
      <c r="D153" s="21">
        <v>139</v>
      </c>
      <c r="E153" s="22" t="s">
        <v>291</v>
      </c>
      <c r="F153" s="29">
        <f>+F211+F246+F316+F338+F381+F409+F453+F498+F538+F602+F629+F650</f>
        <v>1849</v>
      </c>
      <c r="G153" s="29">
        <f>+G211+G246+G316+G338+G381+G409+G453+G498+G538+G602+G629+G650</f>
        <v>238</v>
      </c>
      <c r="H153" s="29">
        <f>+H211+H246+H316+H338+H381+H409+H453+H498+H538+H602+H629+H650</f>
        <v>432</v>
      </c>
      <c r="I153" s="29">
        <f>+I211+I246+I316+I338+I381+I409+I453+I498+I538+I602+I629+I650</f>
        <v>392</v>
      </c>
      <c r="J153" s="29">
        <f>+J211+J246+J316+J338+J381+J409+J453+J498+J538+J602+J629+J650</f>
        <v>787</v>
      </c>
      <c r="K153" s="10"/>
    </row>
    <row r="154" spans="1:11" ht="15" customHeight="1">
      <c r="A154" s="75"/>
      <c r="B154" s="28"/>
      <c r="C154" s="40" t="s">
        <v>292</v>
      </c>
      <c r="D154" s="21">
        <v>140</v>
      </c>
      <c r="E154" s="22" t="s">
        <v>293</v>
      </c>
      <c r="F154" s="29">
        <f>+F382</f>
        <v>0</v>
      </c>
      <c r="G154" s="29">
        <f>+G382</f>
        <v>0</v>
      </c>
      <c r="H154" s="29">
        <f>+H382</f>
        <v>0</v>
      </c>
      <c r="I154" s="29">
        <f>+I382</f>
        <v>0</v>
      </c>
      <c r="J154" s="29">
        <f>+J382</f>
        <v>0</v>
      </c>
      <c r="K154" s="10"/>
    </row>
    <row r="155" spans="1:11" ht="25.5" customHeight="1">
      <c r="A155" s="48"/>
      <c r="B155" s="28"/>
      <c r="C155" s="38" t="s">
        <v>294</v>
      </c>
      <c r="D155" s="21">
        <v>141</v>
      </c>
      <c r="E155" s="22" t="s">
        <v>295</v>
      </c>
      <c r="F155" s="29">
        <f aca="true" t="shared" si="5" ref="F155:J156">+F286</f>
        <v>0</v>
      </c>
      <c r="G155" s="29">
        <f t="shared" si="5"/>
        <v>0</v>
      </c>
      <c r="H155" s="29">
        <f t="shared" si="5"/>
        <v>0</v>
      </c>
      <c r="I155" s="29">
        <f t="shared" si="5"/>
        <v>0</v>
      </c>
      <c r="J155" s="29">
        <f t="shared" si="5"/>
        <v>0</v>
      </c>
      <c r="K155" s="10"/>
    </row>
    <row r="156" spans="1:11" ht="25.5" customHeight="1">
      <c r="A156" s="75"/>
      <c r="B156" s="28"/>
      <c r="C156" s="38" t="s">
        <v>296</v>
      </c>
      <c r="D156" s="21">
        <v>142</v>
      </c>
      <c r="E156" s="22" t="s">
        <v>297</v>
      </c>
      <c r="F156" s="29">
        <f t="shared" si="5"/>
        <v>0</v>
      </c>
      <c r="G156" s="29">
        <f t="shared" si="5"/>
        <v>0</v>
      </c>
      <c r="H156" s="29">
        <f t="shared" si="5"/>
        <v>0</v>
      </c>
      <c r="I156" s="29">
        <f t="shared" si="5"/>
        <v>0</v>
      </c>
      <c r="J156" s="29">
        <f t="shared" si="5"/>
        <v>0</v>
      </c>
      <c r="K156" s="10"/>
    </row>
    <row r="157" spans="1:11" ht="25.5" customHeight="1">
      <c r="A157" s="75"/>
      <c r="B157" s="28"/>
      <c r="C157" s="38" t="s">
        <v>298</v>
      </c>
      <c r="D157" s="21">
        <v>143</v>
      </c>
      <c r="E157" s="22" t="s">
        <v>299</v>
      </c>
      <c r="F157" s="29">
        <f>+F247</f>
        <v>0</v>
      </c>
      <c r="G157" s="29">
        <f>+G247</f>
        <v>0</v>
      </c>
      <c r="H157" s="29">
        <f>+H247</f>
        <v>0</v>
      </c>
      <c r="I157" s="29">
        <f>+I247</f>
        <v>0</v>
      </c>
      <c r="J157" s="29">
        <f>+J247</f>
        <v>0</v>
      </c>
      <c r="K157" s="10"/>
    </row>
    <row r="158" spans="1:11" ht="25.5" customHeight="1">
      <c r="A158" s="75"/>
      <c r="B158" s="28"/>
      <c r="C158" s="38" t="s">
        <v>300</v>
      </c>
      <c r="D158" s="21">
        <v>144</v>
      </c>
      <c r="E158" s="22" t="s">
        <v>301</v>
      </c>
      <c r="F158" s="29">
        <f>+F288</f>
        <v>100</v>
      </c>
      <c r="G158" s="29">
        <f>+G288</f>
        <v>25</v>
      </c>
      <c r="H158" s="29">
        <f>+H288</f>
        <v>25</v>
      </c>
      <c r="I158" s="29">
        <f>+I288</f>
        <v>25</v>
      </c>
      <c r="J158" s="29">
        <f>+J288</f>
        <v>25</v>
      </c>
      <c r="K158" s="10"/>
    </row>
    <row r="159" spans="1:11" ht="15" customHeight="1">
      <c r="A159" s="75"/>
      <c r="B159" s="76" t="s">
        <v>302</v>
      </c>
      <c r="C159" s="76"/>
      <c r="D159" s="21">
        <v>145</v>
      </c>
      <c r="E159" s="22" t="s">
        <v>303</v>
      </c>
      <c r="F159" s="29">
        <f>+F160</f>
        <v>0</v>
      </c>
      <c r="G159" s="29">
        <f>+G160</f>
        <v>0</v>
      </c>
      <c r="H159" s="29">
        <f>+H160</f>
        <v>0</v>
      </c>
      <c r="I159" s="29">
        <f>+I160</f>
        <v>0</v>
      </c>
      <c r="J159" s="29">
        <f>+J160</f>
        <v>0</v>
      </c>
      <c r="K159" s="10"/>
    </row>
    <row r="160" spans="1:11" ht="15">
      <c r="A160" s="75"/>
      <c r="B160" s="28"/>
      <c r="C160" s="38" t="s">
        <v>304</v>
      </c>
      <c r="D160" s="21">
        <v>146</v>
      </c>
      <c r="E160" s="22" t="s">
        <v>305</v>
      </c>
      <c r="F160" s="29">
        <f>+F384</f>
        <v>0</v>
      </c>
      <c r="G160" s="29">
        <f>+G384</f>
        <v>0</v>
      </c>
      <c r="H160" s="29">
        <f>+H384</f>
        <v>0</v>
      </c>
      <c r="I160" s="29">
        <f>+I384</f>
        <v>0</v>
      </c>
      <c r="J160" s="29">
        <f>+J384</f>
        <v>0</v>
      </c>
      <c r="K160" s="10"/>
    </row>
    <row r="161" spans="1:11" ht="15">
      <c r="A161" s="75" t="s">
        <v>306</v>
      </c>
      <c r="B161" s="31"/>
      <c r="C161" s="76"/>
      <c r="D161" s="21">
        <v>147</v>
      </c>
      <c r="E161" s="22">
        <v>55</v>
      </c>
      <c r="F161" s="29">
        <f>+F162</f>
        <v>500</v>
      </c>
      <c r="G161" s="29">
        <f>+G162</f>
        <v>250</v>
      </c>
      <c r="H161" s="29">
        <f>+H162</f>
        <v>250</v>
      </c>
      <c r="I161" s="29">
        <f>+I162</f>
        <v>0</v>
      </c>
      <c r="J161" s="29">
        <f>+J162</f>
        <v>0</v>
      </c>
      <c r="K161" s="10"/>
    </row>
    <row r="162" spans="1:11" ht="15">
      <c r="A162" s="48"/>
      <c r="B162" s="76" t="s">
        <v>307</v>
      </c>
      <c r="C162" s="76"/>
      <c r="D162" s="21">
        <v>148</v>
      </c>
      <c r="E162" s="22" t="s">
        <v>308</v>
      </c>
      <c r="F162" s="29">
        <f>SUM(F163:F168)</f>
        <v>500</v>
      </c>
      <c r="G162" s="29">
        <f>SUM(G163:G168)</f>
        <v>250</v>
      </c>
      <c r="H162" s="29">
        <f>SUM(H163:H168)</f>
        <v>250</v>
      </c>
      <c r="I162" s="29">
        <f>SUM(I163:I168)</f>
        <v>0</v>
      </c>
      <c r="J162" s="29">
        <f>SUM(J163:J168)</f>
        <v>0</v>
      </c>
      <c r="K162" s="10"/>
    </row>
    <row r="163" spans="1:11" ht="15">
      <c r="A163" s="75"/>
      <c r="B163" s="76"/>
      <c r="C163" s="40" t="s">
        <v>309</v>
      </c>
      <c r="D163" s="21">
        <v>149</v>
      </c>
      <c r="E163" s="22" t="s">
        <v>310</v>
      </c>
      <c r="F163" s="29">
        <f>+F250+F456</f>
        <v>0</v>
      </c>
      <c r="G163" s="29">
        <f>+G250+G456</f>
        <v>0</v>
      </c>
      <c r="H163" s="29">
        <f>+H250+H456</f>
        <v>0</v>
      </c>
      <c r="I163" s="29">
        <f>+I250+I456</f>
        <v>0</v>
      </c>
      <c r="J163" s="29">
        <f>+J250+J456</f>
        <v>0</v>
      </c>
      <c r="K163" s="10"/>
    </row>
    <row r="164" spans="1:11" ht="15">
      <c r="A164" s="75"/>
      <c r="B164" s="76"/>
      <c r="C164" s="40" t="s">
        <v>311</v>
      </c>
      <c r="D164" s="21">
        <v>150</v>
      </c>
      <c r="E164" s="22" t="s">
        <v>312</v>
      </c>
      <c r="F164" s="29">
        <f>+F214+F251+F457+F541</f>
        <v>0</v>
      </c>
      <c r="G164" s="29">
        <f>+G214+G251+G457+G541</f>
        <v>0</v>
      </c>
      <c r="H164" s="29">
        <f>+H214+H251+H457+H541</f>
        <v>0</v>
      </c>
      <c r="I164" s="29">
        <f>+I214+I251+I457+I541</f>
        <v>0</v>
      </c>
      <c r="J164" s="29">
        <f>+J214+J251+J457+J541</f>
        <v>0</v>
      </c>
      <c r="K164" s="10"/>
    </row>
    <row r="165" spans="1:11" ht="15">
      <c r="A165" s="75"/>
      <c r="B165" s="76"/>
      <c r="C165" s="40" t="s">
        <v>313</v>
      </c>
      <c r="D165" s="21">
        <v>151</v>
      </c>
      <c r="E165" s="22" t="s">
        <v>314</v>
      </c>
      <c r="F165" s="29">
        <f>+F501+F542+F653</f>
        <v>0</v>
      </c>
      <c r="G165" s="29">
        <f>+G501+G542+G653</f>
        <v>0</v>
      </c>
      <c r="H165" s="29">
        <f>+H501+H542+H653</f>
        <v>0</v>
      </c>
      <c r="I165" s="29">
        <f>+I501+I542+I653</f>
        <v>0</v>
      </c>
      <c r="J165" s="29">
        <f>+J501+J542+J653</f>
        <v>0</v>
      </c>
      <c r="K165" s="10"/>
    </row>
    <row r="166" spans="1:11" ht="15">
      <c r="A166" s="75"/>
      <c r="B166" s="83"/>
      <c r="C166" s="40" t="s">
        <v>315</v>
      </c>
      <c r="D166" s="21">
        <v>152</v>
      </c>
      <c r="E166" s="22" t="s">
        <v>316</v>
      </c>
      <c r="F166" s="29">
        <f>+F252+F573</f>
        <v>0</v>
      </c>
      <c r="G166" s="29">
        <f>+G252+G573</f>
        <v>0</v>
      </c>
      <c r="H166" s="29">
        <f>+H252+H573</f>
        <v>0</v>
      </c>
      <c r="I166" s="29">
        <f>+I252+I573</f>
        <v>0</v>
      </c>
      <c r="J166" s="29">
        <f>+J252+J573</f>
        <v>0</v>
      </c>
      <c r="K166" s="10"/>
    </row>
    <row r="167" spans="1:11" ht="15">
      <c r="A167" s="75"/>
      <c r="B167" s="83"/>
      <c r="C167" s="40" t="s">
        <v>317</v>
      </c>
      <c r="D167" s="21">
        <v>153</v>
      </c>
      <c r="E167" s="22" t="s">
        <v>318</v>
      </c>
      <c r="F167" s="29">
        <f>+F689</f>
        <v>0</v>
      </c>
      <c r="G167" s="29">
        <f>+G689</f>
        <v>0</v>
      </c>
      <c r="H167" s="29">
        <f>+H689</f>
        <v>0</v>
      </c>
      <c r="I167" s="29">
        <f>+I689</f>
        <v>0</v>
      </c>
      <c r="J167" s="29">
        <f>+J689</f>
        <v>0</v>
      </c>
      <c r="K167" s="10"/>
    </row>
    <row r="168" spans="1:11" ht="15">
      <c r="A168" s="75"/>
      <c r="B168" s="83"/>
      <c r="C168" s="54" t="s">
        <v>319</v>
      </c>
      <c r="D168" s="21">
        <v>154</v>
      </c>
      <c r="E168" s="22" t="s">
        <v>320</v>
      </c>
      <c r="F168" s="29">
        <f>+F215+F253+F341+F412+F458+F502+F543+F574+F654+F690</f>
        <v>500</v>
      </c>
      <c r="G168" s="29">
        <f>+G215+G253+G341+G412+G458+G502+G543+G574+G654+G690</f>
        <v>250</v>
      </c>
      <c r="H168" s="29">
        <f>+H215+H253+H341+H412+H458+H502+H543+H574+H654+H690</f>
        <v>250</v>
      </c>
      <c r="I168" s="29">
        <f>+I215+I253+I341+I412+I458+I502+I543+I574+I654+I690</f>
        <v>0</v>
      </c>
      <c r="J168" s="29">
        <f>+J215+J253+J341+J412+J458+J502+J543+J574+J654+J690</f>
        <v>0</v>
      </c>
      <c r="K168" s="10"/>
    </row>
    <row r="169" spans="1:11" ht="15.75">
      <c r="A169" s="75" t="s">
        <v>321</v>
      </c>
      <c r="B169" s="31"/>
      <c r="C169" s="40"/>
      <c r="D169" s="21">
        <v>155</v>
      </c>
      <c r="E169" s="50">
        <v>57</v>
      </c>
      <c r="F169" s="23">
        <f>+F170</f>
        <v>2442.3</v>
      </c>
      <c r="G169" s="23">
        <f>+G170</f>
        <v>563</v>
      </c>
      <c r="H169" s="23">
        <f>+H170</f>
        <v>662</v>
      </c>
      <c r="I169" s="23">
        <f>+I170</f>
        <v>622</v>
      </c>
      <c r="J169" s="23">
        <f>+J170</f>
        <v>595.3</v>
      </c>
      <c r="K169" s="10"/>
    </row>
    <row r="170" spans="1:11" ht="15">
      <c r="A170" s="75"/>
      <c r="B170" s="84" t="s">
        <v>322</v>
      </c>
      <c r="C170" s="40"/>
      <c r="D170" s="21">
        <v>156</v>
      </c>
      <c r="E170" s="22" t="s">
        <v>323</v>
      </c>
      <c r="F170" s="29">
        <f>SUM(F171:F172)</f>
        <v>2442.3</v>
      </c>
      <c r="G170" s="29">
        <f>SUM(G171:G172)</f>
        <v>563</v>
      </c>
      <c r="H170" s="29">
        <f>SUM(H171:H172)</f>
        <v>662</v>
      </c>
      <c r="I170" s="29">
        <f>SUM(I171:I172)</f>
        <v>622</v>
      </c>
      <c r="J170" s="29">
        <f>SUM(J171:J172)</f>
        <v>595.3</v>
      </c>
      <c r="K170" s="10"/>
    </row>
    <row r="171" spans="1:11" ht="15">
      <c r="A171" s="85"/>
      <c r="B171" s="76"/>
      <c r="C171" s="86" t="s">
        <v>324</v>
      </c>
      <c r="D171" s="21">
        <v>157</v>
      </c>
      <c r="E171" s="22" t="s">
        <v>325</v>
      </c>
      <c r="F171" s="29">
        <f aca="true" t="shared" si="6" ref="F171:J172">+F344+F387+F461</f>
        <v>2210</v>
      </c>
      <c r="G171" s="29">
        <f t="shared" si="6"/>
        <v>563</v>
      </c>
      <c r="H171" s="29">
        <f t="shared" si="6"/>
        <v>662</v>
      </c>
      <c r="I171" s="29">
        <f t="shared" si="6"/>
        <v>622</v>
      </c>
      <c r="J171" s="29">
        <f t="shared" si="6"/>
        <v>363</v>
      </c>
      <c r="K171" s="10"/>
    </row>
    <row r="172" spans="1:11" ht="15">
      <c r="A172" s="79"/>
      <c r="B172" s="76"/>
      <c r="C172" s="86" t="s">
        <v>326</v>
      </c>
      <c r="D172" s="21">
        <v>158</v>
      </c>
      <c r="E172" s="22" t="s">
        <v>327</v>
      </c>
      <c r="F172" s="29">
        <f t="shared" si="6"/>
        <v>232.3</v>
      </c>
      <c r="G172" s="29">
        <f t="shared" si="6"/>
        <v>0</v>
      </c>
      <c r="H172" s="29">
        <f t="shared" si="6"/>
        <v>0</v>
      </c>
      <c r="I172" s="29">
        <f t="shared" si="6"/>
        <v>0</v>
      </c>
      <c r="J172" s="29">
        <f t="shared" si="6"/>
        <v>232.3</v>
      </c>
      <c r="K172" s="10"/>
    </row>
    <row r="173" spans="1:11" ht="15.75">
      <c r="A173" s="65" t="s">
        <v>328</v>
      </c>
      <c r="B173" s="31"/>
      <c r="C173" s="87"/>
      <c r="D173" s="21">
        <v>159</v>
      </c>
      <c r="E173" s="50">
        <v>59</v>
      </c>
      <c r="F173" s="23">
        <f>SUM(F174:F179)</f>
        <v>313.5</v>
      </c>
      <c r="G173" s="23">
        <f>SUM(G174:G179)</f>
        <v>79.5</v>
      </c>
      <c r="H173" s="23">
        <f>SUM(H174:H179)</f>
        <v>79.5</v>
      </c>
      <c r="I173" s="23">
        <f>SUM(I174:I179)</f>
        <v>75</v>
      </c>
      <c r="J173" s="23">
        <f>SUM(J174:J179)</f>
        <v>79.5</v>
      </c>
      <c r="K173" s="10"/>
    </row>
    <row r="174" spans="1:11" ht="15">
      <c r="A174" s="48"/>
      <c r="B174" s="76" t="s">
        <v>329</v>
      </c>
      <c r="C174" s="88"/>
      <c r="D174" s="21">
        <v>160</v>
      </c>
      <c r="E174" s="22" t="s">
        <v>330</v>
      </c>
      <c r="F174" s="29">
        <f>+F347</f>
        <v>313.5</v>
      </c>
      <c r="G174" s="29">
        <f>+G347</f>
        <v>79.5</v>
      </c>
      <c r="H174" s="29">
        <f>+H347</f>
        <v>79.5</v>
      </c>
      <c r="I174" s="29">
        <f>+I347</f>
        <v>75</v>
      </c>
      <c r="J174" s="29">
        <f>+J347</f>
        <v>79.5</v>
      </c>
      <c r="K174" s="10"/>
    </row>
    <row r="175" spans="1:11" ht="15">
      <c r="A175" s="48"/>
      <c r="B175" s="80" t="s">
        <v>331</v>
      </c>
      <c r="C175" s="89"/>
      <c r="D175" s="21">
        <v>161</v>
      </c>
      <c r="E175" s="22" t="s">
        <v>332</v>
      </c>
      <c r="F175" s="29">
        <f>+F504+F692</f>
        <v>0</v>
      </c>
      <c r="G175" s="29">
        <f>+G504+G692</f>
        <v>0</v>
      </c>
      <c r="H175" s="29">
        <f>+H504+H692</f>
        <v>0</v>
      </c>
      <c r="I175" s="29">
        <f>+I504+I692</f>
        <v>0</v>
      </c>
      <c r="J175" s="29">
        <f>+J504+J692</f>
        <v>0</v>
      </c>
      <c r="K175" s="10"/>
    </row>
    <row r="176" spans="1:11" ht="15">
      <c r="A176" s="75"/>
      <c r="B176" s="80" t="s">
        <v>333</v>
      </c>
      <c r="C176" s="87"/>
      <c r="D176" s="21">
        <v>162</v>
      </c>
      <c r="E176" s="22" t="s">
        <v>334</v>
      </c>
      <c r="F176" s="29">
        <f>+F348+F414+F464</f>
        <v>0</v>
      </c>
      <c r="G176" s="29">
        <f>+G348+G414+G464</f>
        <v>0</v>
      </c>
      <c r="H176" s="29">
        <f>+H348+H414+H464</f>
        <v>0</v>
      </c>
      <c r="I176" s="29">
        <f>+I348+I414+I464</f>
        <v>0</v>
      </c>
      <c r="J176" s="29">
        <f>+J348+J414+J464</f>
        <v>0</v>
      </c>
      <c r="K176" s="10"/>
    </row>
    <row r="177" spans="1:11" ht="15">
      <c r="A177" s="75"/>
      <c r="B177" s="80" t="s">
        <v>335</v>
      </c>
      <c r="C177" s="87"/>
      <c r="D177" s="21">
        <v>163</v>
      </c>
      <c r="E177" s="22" t="s">
        <v>336</v>
      </c>
      <c r="F177" s="29">
        <f aca="true" t="shared" si="7" ref="F177:J178">+F415</f>
        <v>0</v>
      </c>
      <c r="G177" s="29">
        <f t="shared" si="7"/>
        <v>0</v>
      </c>
      <c r="H177" s="29">
        <f t="shared" si="7"/>
        <v>0</v>
      </c>
      <c r="I177" s="29">
        <f t="shared" si="7"/>
        <v>0</v>
      </c>
      <c r="J177" s="29">
        <f t="shared" si="7"/>
        <v>0</v>
      </c>
      <c r="K177" s="10"/>
    </row>
    <row r="178" spans="1:11" ht="15">
      <c r="A178" s="75"/>
      <c r="B178" s="80" t="s">
        <v>337</v>
      </c>
      <c r="C178" s="87"/>
      <c r="D178" s="21">
        <v>164</v>
      </c>
      <c r="E178" s="22" t="s">
        <v>338</v>
      </c>
      <c r="F178" s="29">
        <f t="shared" si="7"/>
        <v>0</v>
      </c>
      <c r="G178" s="29">
        <f t="shared" si="7"/>
        <v>0</v>
      </c>
      <c r="H178" s="29">
        <f t="shared" si="7"/>
        <v>0</v>
      </c>
      <c r="I178" s="29">
        <f t="shared" si="7"/>
        <v>0</v>
      </c>
      <c r="J178" s="29">
        <f t="shared" si="7"/>
        <v>0</v>
      </c>
      <c r="K178" s="10"/>
    </row>
    <row r="179" spans="1:11" ht="15">
      <c r="A179" s="75"/>
      <c r="B179" s="80" t="s">
        <v>339</v>
      </c>
      <c r="C179" s="87"/>
      <c r="D179" s="21">
        <v>165</v>
      </c>
      <c r="E179" s="22" t="s">
        <v>340</v>
      </c>
      <c r="F179" s="29">
        <f>+F217</f>
        <v>0</v>
      </c>
      <c r="G179" s="29">
        <f>+G217</f>
        <v>0</v>
      </c>
      <c r="H179" s="29">
        <f>+H217</f>
        <v>0</v>
      </c>
      <c r="I179" s="29">
        <f>+I217</f>
        <v>0</v>
      </c>
      <c r="J179" s="29">
        <f>+J217</f>
        <v>0</v>
      </c>
      <c r="K179" s="10"/>
    </row>
    <row r="180" spans="1:11" ht="15.75">
      <c r="A180" s="90" t="s">
        <v>341</v>
      </c>
      <c r="B180" s="31"/>
      <c r="C180" s="91"/>
      <c r="D180" s="21">
        <v>166</v>
      </c>
      <c r="E180" s="50">
        <v>70</v>
      </c>
      <c r="F180" s="23">
        <f>+F181+F188</f>
        <v>5116</v>
      </c>
      <c r="G180" s="23">
        <f>+G181+G188</f>
        <v>1228</v>
      </c>
      <c r="H180" s="92">
        <f>H181</f>
        <v>2118.21</v>
      </c>
      <c r="I180" s="92">
        <f>+I181+I188</f>
        <v>838.12</v>
      </c>
      <c r="J180" s="23">
        <f>+J181+J188</f>
        <v>931.6700000000001</v>
      </c>
      <c r="K180" s="10"/>
    </row>
    <row r="181" spans="1:11" ht="15.75">
      <c r="A181" s="75" t="s">
        <v>342</v>
      </c>
      <c r="B181" s="31"/>
      <c r="C181" s="54"/>
      <c r="D181" s="21">
        <v>167</v>
      </c>
      <c r="E181" s="50">
        <v>71</v>
      </c>
      <c r="F181" s="23">
        <f>+F182+F187</f>
        <v>5116</v>
      </c>
      <c r="G181" s="23">
        <f>+G182+G187</f>
        <v>1228</v>
      </c>
      <c r="H181" s="23">
        <f>+H182+H187</f>
        <v>2118.21</v>
      </c>
      <c r="I181" s="23">
        <f>+I182+I187</f>
        <v>838.12</v>
      </c>
      <c r="J181" s="23">
        <f>+J182+J187</f>
        <v>931.6700000000001</v>
      </c>
      <c r="K181" s="10"/>
    </row>
    <row r="182" spans="1:11" ht="24.75" customHeight="1">
      <c r="A182" s="48"/>
      <c r="B182" s="241" t="s">
        <v>343</v>
      </c>
      <c r="C182" s="241"/>
      <c r="D182" s="21">
        <v>168</v>
      </c>
      <c r="E182" s="22" t="s">
        <v>344</v>
      </c>
      <c r="F182" s="29">
        <f>SUM(F183:F186)</f>
        <v>4775</v>
      </c>
      <c r="G182" s="29">
        <f>SUM(G183:G186)</f>
        <v>1228</v>
      </c>
      <c r="H182" s="29">
        <f>SUM(H183:H186)</f>
        <v>1893.21</v>
      </c>
      <c r="I182" s="29">
        <f>SUM(I183:I186)</f>
        <v>827.12</v>
      </c>
      <c r="J182" s="29">
        <f>SUM(J183:J186)</f>
        <v>826.6700000000001</v>
      </c>
      <c r="K182" s="10"/>
    </row>
    <row r="183" spans="1:11" ht="15">
      <c r="A183" s="48"/>
      <c r="B183" s="76"/>
      <c r="C183" s="93" t="s">
        <v>345</v>
      </c>
      <c r="D183" s="21">
        <v>169</v>
      </c>
      <c r="E183" s="94" t="s">
        <v>346</v>
      </c>
      <c r="F183" s="29">
        <f>+F221+F257+F302+F320+F352+F392+F420+F468+F508+F547+F578+F609+F633+F658+F696</f>
        <v>2888</v>
      </c>
      <c r="G183" s="29">
        <f>+G221+G257+G302+G320+G352+G392+G420+G468+G508+G547+G578+G609+G633+G658+G696</f>
        <v>1098</v>
      </c>
      <c r="H183" s="29">
        <f>+H221+H257+H302+H320+H352+H392+H420+H468+H508+H547+H578+H609+H633+H658+H696</f>
        <v>1218.21</v>
      </c>
      <c r="I183" s="29">
        <f>+I221+I257+I302+I320+I352+I392+I420+I468+I508+I547+I578+I609+I633+I658+I696</f>
        <v>200.12</v>
      </c>
      <c r="J183" s="29">
        <f>+J221+J257+J302+J320+J352+J392+J420+J468+J508+J547+J578+J609+J633+J658+J696</f>
        <v>371.67</v>
      </c>
      <c r="K183" s="10"/>
    </row>
    <row r="184" spans="1:11" ht="15">
      <c r="A184" s="95"/>
      <c r="B184" s="76"/>
      <c r="C184" s="96" t="s">
        <v>347</v>
      </c>
      <c r="D184" s="21">
        <v>170</v>
      </c>
      <c r="E184" s="94" t="s">
        <v>348</v>
      </c>
      <c r="F184" s="29">
        <f>+F222+F258+F321+F353+F393+F421+F469+F509+F548+F579+F610+F634+F659+F697</f>
        <v>75</v>
      </c>
      <c r="G184" s="29">
        <f>+G222+G258+G321+G353+G393+G421+G469+G509+G548+G579+G610+G634+G659+G697</f>
        <v>0</v>
      </c>
      <c r="H184" s="29">
        <f>+H222+H258+H321+H353+H393+H421+H469+H509+H548+H579+H610+H634+H659+H697</f>
        <v>75</v>
      </c>
      <c r="I184" s="29">
        <f>+I222+I258+I321+I353+I393+I421+I469+I509+I548+I579+I610+I634+I659+I697</f>
        <v>0</v>
      </c>
      <c r="J184" s="29">
        <f>+J222+J258+J321+J353+J393+J421+J469+J509+J548+J579+J610+J634+J659+J697</f>
        <v>0</v>
      </c>
      <c r="K184" s="10"/>
    </row>
    <row r="185" spans="1:11" ht="15">
      <c r="A185" s="48"/>
      <c r="B185" s="76"/>
      <c r="C185" s="38" t="s">
        <v>349</v>
      </c>
      <c r="D185" s="21">
        <v>171</v>
      </c>
      <c r="E185" s="94" t="s">
        <v>350</v>
      </c>
      <c r="F185" s="29">
        <f aca="true" t="shared" si="8" ref="F185:J187">+F223+F259+F304+F322+F354+F394+F422+F470+F510+F549+F580+F611+F635+F660+F698</f>
        <v>0</v>
      </c>
      <c r="G185" s="29">
        <f t="shared" si="8"/>
        <v>0</v>
      </c>
      <c r="H185" s="29">
        <f t="shared" si="8"/>
        <v>0</v>
      </c>
      <c r="I185" s="29">
        <f t="shared" si="8"/>
        <v>0</v>
      </c>
      <c r="J185" s="29">
        <f t="shared" si="8"/>
        <v>0</v>
      </c>
      <c r="K185" s="10"/>
    </row>
    <row r="186" spans="1:11" ht="15">
      <c r="A186" s="48"/>
      <c r="B186" s="76"/>
      <c r="C186" s="88" t="s">
        <v>351</v>
      </c>
      <c r="D186" s="21">
        <v>172</v>
      </c>
      <c r="E186" s="97" t="s">
        <v>352</v>
      </c>
      <c r="F186" s="29">
        <f t="shared" si="8"/>
        <v>1812</v>
      </c>
      <c r="G186" s="29">
        <f t="shared" si="8"/>
        <v>130</v>
      </c>
      <c r="H186" s="29">
        <f t="shared" si="8"/>
        <v>600</v>
      </c>
      <c r="I186" s="29">
        <f t="shared" si="8"/>
        <v>627</v>
      </c>
      <c r="J186" s="29">
        <f t="shared" si="8"/>
        <v>455</v>
      </c>
      <c r="K186" s="10"/>
    </row>
    <row r="187" spans="1:11" ht="15" customHeight="1">
      <c r="A187" s="48"/>
      <c r="B187" s="241" t="s">
        <v>353</v>
      </c>
      <c r="C187" s="241"/>
      <c r="D187" s="21">
        <v>173</v>
      </c>
      <c r="E187" s="97" t="s">
        <v>354</v>
      </c>
      <c r="F187" s="29">
        <f t="shared" si="8"/>
        <v>341</v>
      </c>
      <c r="G187" s="29">
        <f t="shared" si="8"/>
        <v>0</v>
      </c>
      <c r="H187" s="29">
        <f t="shared" si="8"/>
        <v>225</v>
      </c>
      <c r="I187" s="29">
        <f t="shared" si="8"/>
        <v>11</v>
      </c>
      <c r="J187" s="29">
        <f t="shared" si="8"/>
        <v>105</v>
      </c>
      <c r="K187" s="10"/>
    </row>
    <row r="188" spans="1:11" ht="15.75">
      <c r="A188" s="75" t="s">
        <v>355</v>
      </c>
      <c r="B188" s="76"/>
      <c r="C188" s="54"/>
      <c r="D188" s="21">
        <v>174</v>
      </c>
      <c r="E188" s="50">
        <v>72</v>
      </c>
      <c r="F188" s="23">
        <f>+F189</f>
        <v>0</v>
      </c>
      <c r="G188" s="23">
        <f>+G189</f>
        <v>0</v>
      </c>
      <c r="H188" s="23">
        <f>+H189</f>
        <v>0</v>
      </c>
      <c r="I188" s="92">
        <f>+I189</f>
        <v>0</v>
      </c>
      <c r="J188" s="23">
        <f>+J189</f>
        <v>0</v>
      </c>
      <c r="K188" s="10"/>
    </row>
    <row r="189" spans="1:11" ht="15">
      <c r="A189" s="48"/>
      <c r="B189" s="98" t="s">
        <v>356</v>
      </c>
      <c r="C189" s="54"/>
      <c r="D189" s="21">
        <v>175</v>
      </c>
      <c r="E189" s="22" t="s">
        <v>357</v>
      </c>
      <c r="F189" s="29">
        <f>SUM(F190:F191)</f>
        <v>0</v>
      </c>
      <c r="G189" s="29">
        <f>SUM(G190:G191)</f>
        <v>0</v>
      </c>
      <c r="H189" s="29">
        <f>SUM(H190:H191)</f>
        <v>0</v>
      </c>
      <c r="I189" s="29">
        <f>SUM(I190:I191)</f>
        <v>0</v>
      </c>
      <c r="J189" s="29">
        <f>SUM(J190:J191)</f>
        <v>0</v>
      </c>
      <c r="K189" s="10"/>
    </row>
    <row r="190" spans="1:11" ht="15">
      <c r="A190" s="48"/>
      <c r="B190" s="98"/>
      <c r="C190" s="40" t="s">
        <v>358</v>
      </c>
      <c r="D190" s="21">
        <v>176</v>
      </c>
      <c r="E190" s="22" t="s">
        <v>359</v>
      </c>
      <c r="F190" s="29">
        <f>+F228+F515+F554+F665</f>
        <v>0</v>
      </c>
      <c r="G190" s="29">
        <f>+G228+G515+G554+G665</f>
        <v>0</v>
      </c>
      <c r="H190" s="29">
        <f>+H228+H515+H554+H665</f>
        <v>0</v>
      </c>
      <c r="I190" s="29">
        <f>+I228+I515+I554+I665</f>
        <v>0</v>
      </c>
      <c r="J190" s="29">
        <f>+J228+J515+J554+J665</f>
        <v>0</v>
      </c>
      <c r="K190" s="10"/>
    </row>
    <row r="191" spans="1:11" ht="15">
      <c r="A191" s="48"/>
      <c r="B191" s="98"/>
      <c r="C191" s="40" t="s">
        <v>360</v>
      </c>
      <c r="D191" s="21">
        <v>177</v>
      </c>
      <c r="E191" s="22" t="s">
        <v>361</v>
      </c>
      <c r="F191" s="29">
        <f>+F229+F475+F516+F555+F585+F666</f>
        <v>0</v>
      </c>
      <c r="G191" s="29">
        <f>+G229+G475+G516+G555+G585+G666</f>
        <v>0</v>
      </c>
      <c r="H191" s="29">
        <v>0</v>
      </c>
      <c r="I191" s="29">
        <f>+I229+I475+I516+I555+I585+I666</f>
        <v>0</v>
      </c>
      <c r="J191" s="29">
        <f>+J229+J475+H516+J555+J585+J666</f>
        <v>0</v>
      </c>
      <c r="K191" s="10"/>
    </row>
    <row r="192" spans="1:11" ht="15.75">
      <c r="A192" s="90" t="s">
        <v>362</v>
      </c>
      <c r="B192" s="31"/>
      <c r="C192" s="40"/>
      <c r="D192" s="21">
        <v>178</v>
      </c>
      <c r="E192" s="50">
        <v>79</v>
      </c>
      <c r="F192" s="23">
        <f>+F230+F262+F357+F425+F476+F517+F556+F614+F667+F701</f>
        <v>0</v>
      </c>
      <c r="G192" s="23">
        <f>+G230+G262+G357+G425+G476+G517+G556+G614+G667+G701</f>
        <v>0</v>
      </c>
      <c r="H192" s="23">
        <f>+H230+H262+H357+H425+H476+H517+H556+H614+H667+H701</f>
        <v>0</v>
      </c>
      <c r="I192" s="23">
        <f>+I230+I262+I357+I425+I476+I517+I556+I614+I667+I701</f>
        <v>0</v>
      </c>
      <c r="J192" s="23">
        <f>+J230+J262+J357+J425+J476+J517+J556+J614+J667+J701</f>
        <v>0</v>
      </c>
      <c r="K192" s="10"/>
    </row>
    <row r="193" spans="1:11" ht="15.75">
      <c r="A193" s="75" t="s">
        <v>363</v>
      </c>
      <c r="B193" s="98"/>
      <c r="C193" s="40"/>
      <c r="D193" s="21">
        <v>179</v>
      </c>
      <c r="E193" s="50">
        <v>80</v>
      </c>
      <c r="F193" s="23">
        <f>+F194+F195</f>
        <v>0</v>
      </c>
      <c r="G193" s="23">
        <f>+G194+G195</f>
        <v>0</v>
      </c>
      <c r="H193" s="23">
        <f>+H194+H195</f>
        <v>0</v>
      </c>
      <c r="I193" s="23">
        <f>+I194+I195</f>
        <v>0</v>
      </c>
      <c r="J193" s="23">
        <f>+J194+J195</f>
        <v>0</v>
      </c>
      <c r="K193" s="10"/>
    </row>
    <row r="194" spans="1:11" ht="29.25" customHeight="1">
      <c r="A194" s="48"/>
      <c r="B194" s="241" t="s">
        <v>364</v>
      </c>
      <c r="C194" s="241"/>
      <c r="D194" s="21">
        <v>180</v>
      </c>
      <c r="E194" s="22" t="s">
        <v>365</v>
      </c>
      <c r="F194" s="29">
        <f aca="true" t="shared" si="9" ref="F194:J195">+F703</f>
        <v>0</v>
      </c>
      <c r="G194" s="29">
        <f t="shared" si="9"/>
        <v>0</v>
      </c>
      <c r="H194" s="29">
        <f t="shared" si="9"/>
        <v>0</v>
      </c>
      <c r="I194" s="29">
        <f t="shared" si="9"/>
        <v>0</v>
      </c>
      <c r="J194" s="29">
        <f t="shared" si="9"/>
        <v>0</v>
      </c>
      <c r="K194" s="10"/>
    </row>
    <row r="195" spans="1:11" ht="15">
      <c r="A195" s="48"/>
      <c r="B195" s="80" t="s">
        <v>366</v>
      </c>
      <c r="C195" s="80"/>
      <c r="D195" s="21">
        <v>181</v>
      </c>
      <c r="E195" s="22" t="s">
        <v>367</v>
      </c>
      <c r="F195" s="29">
        <f t="shared" si="9"/>
        <v>0</v>
      </c>
      <c r="G195" s="29">
        <f t="shared" si="9"/>
        <v>0</v>
      </c>
      <c r="H195" s="29">
        <f t="shared" si="9"/>
        <v>0</v>
      </c>
      <c r="I195" s="29">
        <f t="shared" si="9"/>
        <v>0</v>
      </c>
      <c r="J195" s="29">
        <f t="shared" si="9"/>
        <v>0</v>
      </c>
      <c r="K195" s="10"/>
    </row>
    <row r="196" spans="1:11" ht="15.75">
      <c r="A196" s="32" t="s">
        <v>368</v>
      </c>
      <c r="B196" s="76"/>
      <c r="C196" s="40"/>
      <c r="D196" s="21">
        <v>182</v>
      </c>
      <c r="E196" s="50">
        <v>81</v>
      </c>
      <c r="F196" s="23">
        <f>+F197+F198</f>
        <v>0</v>
      </c>
      <c r="G196" s="23">
        <f>+G197+G198</f>
        <v>0</v>
      </c>
      <c r="H196" s="23">
        <f>+H197+H198</f>
        <v>0</v>
      </c>
      <c r="I196" s="23">
        <f>+I197+I198</f>
        <v>0</v>
      </c>
      <c r="J196" s="23">
        <f>+J197+J198</f>
        <v>0</v>
      </c>
      <c r="K196" s="10"/>
    </row>
    <row r="197" spans="1:11" ht="15">
      <c r="A197" s="48"/>
      <c r="B197" s="80" t="s">
        <v>369</v>
      </c>
      <c r="C197" s="40"/>
      <c r="D197" s="21">
        <v>183</v>
      </c>
      <c r="E197" s="22" t="s">
        <v>370</v>
      </c>
      <c r="F197" s="29">
        <f>+F232+F264+F427+F519+F558+F616+F669</f>
        <v>0</v>
      </c>
      <c r="G197" s="29">
        <f>+G232+G264+G427+G519+G558+G616+G669</f>
        <v>0</v>
      </c>
      <c r="H197" s="29">
        <f>+H232+H264+H427+H519+H558+H616+H669</f>
        <v>0</v>
      </c>
      <c r="I197" s="29">
        <f>+I232+I264+I427+I519+I558+I616+I669</f>
        <v>0</v>
      </c>
      <c r="J197" s="29">
        <f>+J232+J264+J427+J519+J558+J616+J669</f>
        <v>0</v>
      </c>
      <c r="K197" s="10"/>
    </row>
    <row r="198" spans="1:11" ht="15">
      <c r="A198" s="48"/>
      <c r="B198" s="80" t="s">
        <v>371</v>
      </c>
      <c r="C198" s="40"/>
      <c r="D198" s="21">
        <v>184</v>
      </c>
      <c r="E198" s="22" t="s">
        <v>372</v>
      </c>
      <c r="F198" s="29">
        <f>+F233+F265+F428+F478+F520+F559+F617+F670+F706</f>
        <v>0</v>
      </c>
      <c r="G198" s="29">
        <f>+G233+G265+G428+G478+G520+G559+G617+G670+G706</f>
        <v>0</v>
      </c>
      <c r="H198" s="29">
        <f>+H233+H265+H428+H478+H520+H559+H617+H670+H706</f>
        <v>0</v>
      </c>
      <c r="I198" s="29">
        <f>+I233+I265+I428+I478+I520+I559+I617+I670+I706</f>
        <v>0</v>
      </c>
      <c r="J198" s="29">
        <f>+J233+J265+J428+J478+J520+J559+J617+J670+J706</f>
        <v>0</v>
      </c>
      <c r="K198" s="10"/>
    </row>
    <row r="199" spans="1:11" ht="15.75">
      <c r="A199" s="32" t="s">
        <v>373</v>
      </c>
      <c r="B199" s="31"/>
      <c r="C199" s="40"/>
      <c r="D199" s="21">
        <v>185</v>
      </c>
      <c r="E199" s="50">
        <v>90</v>
      </c>
      <c r="F199" s="23"/>
      <c r="G199" s="23"/>
      <c r="H199" s="23"/>
      <c r="I199" s="23"/>
      <c r="J199" s="37"/>
      <c r="K199" s="10"/>
    </row>
    <row r="200" spans="1:11" ht="15">
      <c r="A200" s="39"/>
      <c r="B200" s="99" t="s">
        <v>374</v>
      </c>
      <c r="C200" s="99"/>
      <c r="D200" s="21">
        <v>186</v>
      </c>
      <c r="E200" s="22" t="s">
        <v>375</v>
      </c>
      <c r="F200" s="29"/>
      <c r="G200" s="29"/>
      <c r="H200" s="29"/>
      <c r="I200" s="29"/>
      <c r="J200" s="33"/>
      <c r="K200" s="10"/>
    </row>
    <row r="201" spans="1:11" ht="15" customHeight="1">
      <c r="A201" s="39"/>
      <c r="B201" s="99" t="s">
        <v>376</v>
      </c>
      <c r="C201" s="99"/>
      <c r="D201" s="21">
        <v>187</v>
      </c>
      <c r="E201" s="22" t="s">
        <v>377</v>
      </c>
      <c r="F201" s="29"/>
      <c r="G201" s="29"/>
      <c r="H201" s="29"/>
      <c r="I201" s="29"/>
      <c r="J201" s="33"/>
      <c r="K201" s="10"/>
    </row>
    <row r="202" spans="1:11" ht="15" customHeight="1">
      <c r="A202" s="39"/>
      <c r="B202" s="99" t="s">
        <v>378</v>
      </c>
      <c r="C202" s="99"/>
      <c r="D202" s="21">
        <v>188</v>
      </c>
      <c r="E202" s="22" t="s">
        <v>379</v>
      </c>
      <c r="F202" s="29"/>
      <c r="G202" s="29"/>
      <c r="H202" s="29"/>
      <c r="I202" s="29"/>
      <c r="J202" s="33"/>
      <c r="K202" s="10"/>
    </row>
    <row r="203" spans="1:11" ht="15">
      <c r="A203" s="100"/>
      <c r="B203" s="101"/>
      <c r="C203" s="101"/>
      <c r="D203" s="21">
        <v>189</v>
      </c>
      <c r="E203" s="22"/>
      <c r="F203" s="29"/>
      <c r="G203" s="29"/>
      <c r="H203" s="29"/>
      <c r="I203" s="29"/>
      <c r="J203" s="33"/>
      <c r="K203" s="10"/>
    </row>
    <row r="204" spans="1:11" ht="15.75">
      <c r="A204" s="26" t="s">
        <v>380</v>
      </c>
      <c r="B204" s="102"/>
      <c r="C204" s="19"/>
      <c r="D204" s="103">
        <v>190</v>
      </c>
      <c r="E204" s="104" t="s">
        <v>381</v>
      </c>
      <c r="F204" s="23">
        <f>+F205+F238+F273+F282</f>
        <v>7337</v>
      </c>
      <c r="G204" s="23">
        <f>+G205+G238+G273+G282</f>
        <v>1830.5</v>
      </c>
      <c r="H204" s="23">
        <f>+H205+H238+H273+H282</f>
        <v>2183.71</v>
      </c>
      <c r="I204" s="23">
        <f>+I205+I238+I273+I282</f>
        <v>1583.9599999999998</v>
      </c>
      <c r="J204" s="23">
        <f>+J205+J238+J273+J282</f>
        <v>1738.8300000000002</v>
      </c>
      <c r="K204" s="10"/>
    </row>
    <row r="205" spans="1:11" ht="15.75">
      <c r="A205" s="105" t="s">
        <v>382</v>
      </c>
      <c r="B205" s="106"/>
      <c r="C205" s="107"/>
      <c r="D205" s="108">
        <v>191</v>
      </c>
      <c r="E205" s="109" t="s">
        <v>303</v>
      </c>
      <c r="F205" s="110">
        <f>F206+F218</f>
        <v>6400</v>
      </c>
      <c r="G205" s="110">
        <f>G206+G218</f>
        <v>1475</v>
      </c>
      <c r="H205" s="110">
        <f>H206+H218</f>
        <v>1823.21</v>
      </c>
      <c r="I205" s="110">
        <f>I206+I218</f>
        <v>1500.12</v>
      </c>
      <c r="J205" s="110">
        <f>J206+J218</f>
        <v>1601.67</v>
      </c>
      <c r="K205" s="10"/>
    </row>
    <row r="206" spans="1:11" ht="15">
      <c r="A206" s="111" t="s">
        <v>383</v>
      </c>
      <c r="B206" s="101"/>
      <c r="C206" s="101"/>
      <c r="D206" s="21">
        <v>192</v>
      </c>
      <c r="E206" s="22" t="s">
        <v>268</v>
      </c>
      <c r="F206" s="112">
        <f>F207+F208</f>
        <v>5400</v>
      </c>
      <c r="G206" s="112">
        <f>G207+G208</f>
        <v>1475</v>
      </c>
      <c r="H206" s="112">
        <f>H207+H208</f>
        <v>1300</v>
      </c>
      <c r="I206" s="112">
        <f>I207+I208</f>
        <v>1300</v>
      </c>
      <c r="J206" s="112">
        <f>J207+J208</f>
        <v>1325</v>
      </c>
      <c r="K206" s="10"/>
    </row>
    <row r="207" spans="1:11" ht="15">
      <c r="A207" s="39" t="s">
        <v>384</v>
      </c>
      <c r="B207" s="113"/>
      <c r="C207" s="113"/>
      <c r="D207" s="21">
        <v>193</v>
      </c>
      <c r="E207" s="22">
        <v>10</v>
      </c>
      <c r="F207" s="112">
        <f>SUM(G207:J207)</f>
        <v>4650</v>
      </c>
      <c r="G207" s="112">
        <v>1300</v>
      </c>
      <c r="H207" s="112">
        <v>1100</v>
      </c>
      <c r="I207" s="112">
        <v>1100</v>
      </c>
      <c r="J207" s="114">
        <v>1150</v>
      </c>
      <c r="K207" s="10"/>
    </row>
    <row r="208" spans="1:11" ht="15">
      <c r="A208" s="32" t="s">
        <v>385</v>
      </c>
      <c r="B208" s="113"/>
      <c r="C208" s="113"/>
      <c r="D208" s="21">
        <v>194</v>
      </c>
      <c r="E208" s="22">
        <v>20</v>
      </c>
      <c r="F208" s="112">
        <f>SUM(G208:J208)</f>
        <v>750</v>
      </c>
      <c r="G208" s="112">
        <v>175</v>
      </c>
      <c r="H208" s="112">
        <v>200</v>
      </c>
      <c r="I208" s="112">
        <f>200</f>
        <v>200</v>
      </c>
      <c r="J208" s="114">
        <f>200-25</f>
        <v>175</v>
      </c>
      <c r="K208" s="10"/>
    </row>
    <row r="209" spans="1:11" ht="15">
      <c r="A209" s="75" t="s">
        <v>286</v>
      </c>
      <c r="B209" s="115"/>
      <c r="C209" s="101"/>
      <c r="D209" s="21">
        <v>195</v>
      </c>
      <c r="E209" s="22" t="s">
        <v>287</v>
      </c>
      <c r="F209" s="112"/>
      <c r="G209" s="112"/>
      <c r="H209" s="112"/>
      <c r="I209" s="112"/>
      <c r="J209" s="114"/>
      <c r="K209" s="10"/>
    </row>
    <row r="210" spans="1:11" ht="15">
      <c r="A210" s="95"/>
      <c r="B210" s="76" t="s">
        <v>288</v>
      </c>
      <c r="C210" s="101"/>
      <c r="D210" s="21">
        <v>196</v>
      </c>
      <c r="E210" s="22" t="s">
        <v>289</v>
      </c>
      <c r="F210" s="112"/>
      <c r="G210" s="112"/>
      <c r="H210" s="112"/>
      <c r="I210" s="112"/>
      <c r="J210" s="114"/>
      <c r="K210" s="10"/>
    </row>
    <row r="211" spans="1:11" ht="15">
      <c r="A211" s="95"/>
      <c r="B211" s="31"/>
      <c r="C211" s="116" t="s">
        <v>386</v>
      </c>
      <c r="D211" s="21">
        <v>197</v>
      </c>
      <c r="E211" s="22" t="s">
        <v>291</v>
      </c>
      <c r="F211" s="112"/>
      <c r="G211" s="112"/>
      <c r="H211" s="112"/>
      <c r="I211" s="112"/>
      <c r="J211" s="114"/>
      <c r="K211" s="10"/>
    </row>
    <row r="212" spans="1:11" ht="15">
      <c r="A212" s="75" t="s">
        <v>387</v>
      </c>
      <c r="B212" s="31"/>
      <c r="C212" s="76"/>
      <c r="D212" s="21">
        <v>198</v>
      </c>
      <c r="E212" s="22">
        <v>55</v>
      </c>
      <c r="F212" s="112"/>
      <c r="G212" s="112"/>
      <c r="H212" s="112"/>
      <c r="I212" s="112"/>
      <c r="J212" s="114"/>
      <c r="K212" s="10"/>
    </row>
    <row r="213" spans="1:11" ht="15">
      <c r="A213" s="48"/>
      <c r="B213" s="76" t="s">
        <v>307</v>
      </c>
      <c r="C213" s="76"/>
      <c r="D213" s="21">
        <v>199</v>
      </c>
      <c r="E213" s="22" t="s">
        <v>308</v>
      </c>
      <c r="F213" s="112"/>
      <c r="G213" s="112"/>
      <c r="H213" s="112"/>
      <c r="I213" s="112"/>
      <c r="J213" s="114"/>
      <c r="K213" s="10"/>
    </row>
    <row r="214" spans="1:11" ht="15">
      <c r="A214" s="75"/>
      <c r="B214" s="76"/>
      <c r="C214" s="40" t="s">
        <v>311</v>
      </c>
      <c r="D214" s="21">
        <v>200</v>
      </c>
      <c r="E214" s="22" t="s">
        <v>312</v>
      </c>
      <c r="F214" s="112"/>
      <c r="G214" s="112"/>
      <c r="H214" s="112"/>
      <c r="I214" s="112"/>
      <c r="J214" s="114"/>
      <c r="K214" s="10"/>
    </row>
    <row r="215" spans="1:11" ht="15">
      <c r="A215" s="75"/>
      <c r="B215" s="83"/>
      <c r="C215" s="54" t="s">
        <v>319</v>
      </c>
      <c r="D215" s="21">
        <v>201</v>
      </c>
      <c r="E215" s="22" t="s">
        <v>320</v>
      </c>
      <c r="F215" s="112"/>
      <c r="G215" s="112"/>
      <c r="H215" s="112"/>
      <c r="I215" s="112"/>
      <c r="J215" s="114"/>
      <c r="K215" s="10"/>
    </row>
    <row r="216" spans="1:11" ht="15">
      <c r="A216" s="65" t="s">
        <v>328</v>
      </c>
      <c r="B216" s="31"/>
      <c r="C216" s="40"/>
      <c r="D216" s="21">
        <v>202</v>
      </c>
      <c r="E216" s="22">
        <v>59</v>
      </c>
      <c r="F216" s="112"/>
      <c r="G216" s="112"/>
      <c r="H216" s="112"/>
      <c r="I216" s="112"/>
      <c r="J216" s="114"/>
      <c r="K216" s="10"/>
    </row>
    <row r="217" spans="1:11" ht="15">
      <c r="A217" s="75"/>
      <c r="B217" s="80" t="s">
        <v>388</v>
      </c>
      <c r="C217" s="87"/>
      <c r="D217" s="21">
        <v>203</v>
      </c>
      <c r="E217" s="22" t="s">
        <v>340</v>
      </c>
      <c r="F217" s="112"/>
      <c r="G217" s="112"/>
      <c r="H217" s="112"/>
      <c r="I217" s="112"/>
      <c r="J217" s="114"/>
      <c r="K217" s="10"/>
    </row>
    <row r="218" spans="1:11" ht="15" customHeight="1">
      <c r="A218" s="90" t="s">
        <v>341</v>
      </c>
      <c r="B218" s="101"/>
      <c r="C218" s="101"/>
      <c r="D218" s="21">
        <v>204</v>
      </c>
      <c r="E218" s="22">
        <v>70</v>
      </c>
      <c r="F218" s="112">
        <f>F219+F226</f>
        <v>1000</v>
      </c>
      <c r="G218" s="112">
        <f>G219+G226</f>
        <v>0</v>
      </c>
      <c r="H218" s="112">
        <f>H219+H226</f>
        <v>523.21</v>
      </c>
      <c r="I218" s="112">
        <f>I219+I226</f>
        <v>200.12</v>
      </c>
      <c r="J218" s="114">
        <f>J219+J226</f>
        <v>276.67</v>
      </c>
      <c r="K218" s="10"/>
    </row>
    <row r="219" spans="1:11" ht="15" customHeight="1">
      <c r="A219" s="75" t="s">
        <v>342</v>
      </c>
      <c r="B219" s="54"/>
      <c r="C219" s="113"/>
      <c r="D219" s="21">
        <v>205</v>
      </c>
      <c r="E219" s="22">
        <v>71</v>
      </c>
      <c r="F219" s="112">
        <f>F220+F225</f>
        <v>1000</v>
      </c>
      <c r="G219" s="112">
        <f>G220+G225</f>
        <v>0</v>
      </c>
      <c r="H219" s="112">
        <f>H220+H225</f>
        <v>523.21</v>
      </c>
      <c r="I219" s="112">
        <f>I220+I225</f>
        <v>200.12</v>
      </c>
      <c r="J219" s="114">
        <f>J220+J225</f>
        <v>276.67</v>
      </c>
      <c r="K219" s="10"/>
    </row>
    <row r="220" spans="1:11" ht="15">
      <c r="A220" s="95"/>
      <c r="B220" s="76" t="s">
        <v>389</v>
      </c>
      <c r="C220" s="101"/>
      <c r="D220" s="21">
        <v>206</v>
      </c>
      <c r="E220" s="22" t="s">
        <v>344</v>
      </c>
      <c r="F220" s="112">
        <f>F221+F222+F223+F224</f>
        <v>1000</v>
      </c>
      <c r="G220" s="112">
        <f>G221+G222+G223+G224</f>
        <v>0</v>
      </c>
      <c r="H220" s="112">
        <f>H221+H222+H223+H224</f>
        <v>523.21</v>
      </c>
      <c r="I220" s="112">
        <f>I221+I222+I223+I224</f>
        <v>200.12</v>
      </c>
      <c r="J220" s="114">
        <f>J221+J222+J223+J224</f>
        <v>276.67</v>
      </c>
      <c r="K220" s="10"/>
    </row>
    <row r="221" spans="1:11" ht="15">
      <c r="A221" s="95"/>
      <c r="B221" s="76"/>
      <c r="C221" s="93" t="s">
        <v>345</v>
      </c>
      <c r="D221" s="21">
        <v>207</v>
      </c>
      <c r="E221" s="94" t="s">
        <v>346</v>
      </c>
      <c r="F221" s="112">
        <f>SUM(G221:J221)</f>
        <v>1000</v>
      </c>
      <c r="G221" s="112">
        <v>0</v>
      </c>
      <c r="H221" s="112">
        <v>523.21</v>
      </c>
      <c r="I221" s="112">
        <v>200.12</v>
      </c>
      <c r="J221" s="114">
        <v>276.67</v>
      </c>
      <c r="K221" s="10"/>
    </row>
    <row r="222" spans="1:11" ht="15">
      <c r="A222" s="95"/>
      <c r="B222" s="76"/>
      <c r="C222" s="96" t="s">
        <v>347</v>
      </c>
      <c r="D222" s="21">
        <v>208</v>
      </c>
      <c r="E222" s="94" t="s">
        <v>348</v>
      </c>
      <c r="F222" s="112">
        <f>SUM(G222:J222)</f>
        <v>0</v>
      </c>
      <c r="G222" s="112"/>
      <c r="H222" s="112"/>
      <c r="I222" s="117"/>
      <c r="J222" s="114"/>
      <c r="K222" s="10"/>
    </row>
    <row r="223" spans="1:11" ht="15">
      <c r="A223" s="95"/>
      <c r="B223" s="76"/>
      <c r="C223" s="88" t="s">
        <v>390</v>
      </c>
      <c r="D223" s="21">
        <v>209</v>
      </c>
      <c r="E223" s="94" t="s">
        <v>350</v>
      </c>
      <c r="F223" s="112"/>
      <c r="G223" s="112"/>
      <c r="H223" s="112"/>
      <c r="I223" s="112"/>
      <c r="J223" s="114"/>
      <c r="K223" s="10"/>
    </row>
    <row r="224" spans="1:11" ht="15">
      <c r="A224" s="95"/>
      <c r="B224" s="76"/>
      <c r="C224" s="88" t="s">
        <v>351</v>
      </c>
      <c r="D224" s="21">
        <v>210</v>
      </c>
      <c r="E224" s="97" t="s">
        <v>352</v>
      </c>
      <c r="F224" s="112">
        <f>SUM(G224:J224)</f>
        <v>0</v>
      </c>
      <c r="G224" s="112"/>
      <c r="H224" s="112">
        <v>0</v>
      </c>
      <c r="I224" s="112"/>
      <c r="J224" s="114"/>
      <c r="K224" s="10"/>
    </row>
    <row r="225" spans="1:11" ht="15" customHeight="1">
      <c r="A225" s="95"/>
      <c r="B225" s="241" t="s">
        <v>391</v>
      </c>
      <c r="C225" s="241"/>
      <c r="D225" s="21">
        <v>211</v>
      </c>
      <c r="E225" s="97" t="s">
        <v>354</v>
      </c>
      <c r="F225" s="112"/>
      <c r="G225" s="112"/>
      <c r="H225" s="112"/>
      <c r="I225" s="112"/>
      <c r="J225" s="114"/>
      <c r="K225" s="10"/>
    </row>
    <row r="226" spans="1:11" ht="15">
      <c r="A226" s="118" t="s">
        <v>355</v>
      </c>
      <c r="B226" s="119"/>
      <c r="C226" s="120"/>
      <c r="D226" s="21">
        <v>212</v>
      </c>
      <c r="E226" s="22">
        <v>72</v>
      </c>
      <c r="F226" s="112"/>
      <c r="G226" s="112"/>
      <c r="H226" s="112"/>
      <c r="I226" s="112"/>
      <c r="J226" s="114"/>
      <c r="K226" s="10"/>
    </row>
    <row r="227" spans="1:11" ht="15">
      <c r="A227" s="121"/>
      <c r="B227" s="98" t="s">
        <v>356</v>
      </c>
      <c r="C227" s="120"/>
      <c r="D227" s="21">
        <v>213</v>
      </c>
      <c r="E227" s="22" t="s">
        <v>357</v>
      </c>
      <c r="F227" s="29"/>
      <c r="G227" s="29"/>
      <c r="H227" s="29"/>
      <c r="I227" s="29"/>
      <c r="J227" s="33"/>
      <c r="K227" s="10"/>
    </row>
    <row r="228" spans="1:11" ht="15">
      <c r="A228" s="121"/>
      <c r="B228" s="122"/>
      <c r="C228" s="40" t="s">
        <v>358</v>
      </c>
      <c r="D228" s="21">
        <v>214</v>
      </c>
      <c r="E228" s="22" t="s">
        <v>359</v>
      </c>
      <c r="F228" s="29"/>
      <c r="G228" s="29"/>
      <c r="H228" s="29"/>
      <c r="I228" s="29"/>
      <c r="J228" s="33"/>
      <c r="K228" s="10"/>
    </row>
    <row r="229" spans="1:11" ht="15">
      <c r="A229" s="121"/>
      <c r="B229" s="122"/>
      <c r="C229" s="40" t="s">
        <v>360</v>
      </c>
      <c r="D229" s="21">
        <v>215</v>
      </c>
      <c r="E229" s="22" t="s">
        <v>361</v>
      </c>
      <c r="F229" s="29"/>
      <c r="G229" s="29"/>
      <c r="H229" s="29"/>
      <c r="I229" s="29"/>
      <c r="J229" s="33"/>
      <c r="K229" s="10"/>
    </row>
    <row r="230" spans="1:11" ht="15">
      <c r="A230" s="90" t="s">
        <v>362</v>
      </c>
      <c r="B230" s="31"/>
      <c r="C230" s="40"/>
      <c r="D230" s="21">
        <v>216</v>
      </c>
      <c r="E230" s="22">
        <v>79</v>
      </c>
      <c r="F230" s="29"/>
      <c r="G230" s="29"/>
      <c r="H230" s="29"/>
      <c r="I230" s="29"/>
      <c r="J230" s="33"/>
      <c r="K230" s="10"/>
    </row>
    <row r="231" spans="1:11" ht="15">
      <c r="A231" s="32" t="s">
        <v>368</v>
      </c>
      <c r="B231" s="76"/>
      <c r="C231" s="40"/>
      <c r="D231" s="21">
        <v>217</v>
      </c>
      <c r="E231" s="22">
        <v>81</v>
      </c>
      <c r="F231" s="29"/>
      <c r="G231" s="29"/>
      <c r="H231" s="29"/>
      <c r="I231" s="29"/>
      <c r="J231" s="33"/>
      <c r="K231" s="10"/>
    </row>
    <row r="232" spans="1:11" ht="15" customHeight="1">
      <c r="A232" s="48"/>
      <c r="B232" s="80" t="s">
        <v>392</v>
      </c>
      <c r="C232" s="40"/>
      <c r="D232" s="21">
        <v>218</v>
      </c>
      <c r="E232" s="22" t="s">
        <v>370</v>
      </c>
      <c r="F232" s="29"/>
      <c r="G232" s="29"/>
      <c r="H232" s="29"/>
      <c r="I232" s="29"/>
      <c r="J232" s="33"/>
      <c r="K232" s="10"/>
    </row>
    <row r="233" spans="1:11" ht="15" customHeight="1">
      <c r="A233" s="48"/>
      <c r="B233" s="80" t="s">
        <v>371</v>
      </c>
      <c r="C233" s="40"/>
      <c r="D233" s="21">
        <v>219</v>
      </c>
      <c r="E233" s="22" t="s">
        <v>372</v>
      </c>
      <c r="F233" s="29"/>
      <c r="G233" s="29"/>
      <c r="H233" s="29"/>
      <c r="I233" s="29"/>
      <c r="J233" s="33"/>
      <c r="K233" s="10"/>
    </row>
    <row r="234" spans="1:11" ht="15">
      <c r="A234" s="123" t="s">
        <v>393</v>
      </c>
      <c r="B234" s="124"/>
      <c r="C234" s="124"/>
      <c r="D234" s="21">
        <v>220</v>
      </c>
      <c r="E234" s="22"/>
      <c r="F234" s="29"/>
      <c r="G234" s="29"/>
      <c r="H234" s="29"/>
      <c r="I234" s="29"/>
      <c r="J234" s="33"/>
      <c r="K234" s="10"/>
    </row>
    <row r="235" spans="1:11" ht="15">
      <c r="A235" s="125"/>
      <c r="B235" s="126" t="s">
        <v>394</v>
      </c>
      <c r="C235" s="19"/>
      <c r="D235" s="21">
        <v>221</v>
      </c>
      <c r="E235" s="22" t="s">
        <v>395</v>
      </c>
      <c r="F235" s="112">
        <f>F205</f>
        <v>6400</v>
      </c>
      <c r="G235" s="112">
        <f>G205</f>
        <v>1475</v>
      </c>
      <c r="H235" s="112">
        <f>H205</f>
        <v>1823.21</v>
      </c>
      <c r="I235" s="112">
        <f>I205</f>
        <v>1500.12</v>
      </c>
      <c r="J235" s="112">
        <f>J205</f>
        <v>1601.67</v>
      </c>
      <c r="K235" s="10"/>
    </row>
    <row r="236" spans="1:11" ht="15">
      <c r="A236" s="125"/>
      <c r="B236" s="126"/>
      <c r="C236" s="126" t="s">
        <v>396</v>
      </c>
      <c r="D236" s="21">
        <v>222</v>
      </c>
      <c r="E236" s="22" t="s">
        <v>397</v>
      </c>
      <c r="F236" s="29">
        <f>F235</f>
        <v>6400</v>
      </c>
      <c r="G236" s="29">
        <f>G235</f>
        <v>1475</v>
      </c>
      <c r="H236" s="29">
        <f>H235</f>
        <v>1823.21</v>
      </c>
      <c r="I236" s="29">
        <f>I235</f>
        <v>1500.12</v>
      </c>
      <c r="J236" s="33">
        <f>J235</f>
        <v>1601.67</v>
      </c>
      <c r="K236" s="10"/>
    </row>
    <row r="237" spans="1:11" ht="15">
      <c r="A237" s="127"/>
      <c r="B237" s="113"/>
      <c r="C237" s="113"/>
      <c r="D237" s="103">
        <v>223</v>
      </c>
      <c r="E237" s="22"/>
      <c r="F237" s="29"/>
      <c r="G237" s="29"/>
      <c r="H237" s="29"/>
      <c r="I237" s="29"/>
      <c r="J237" s="33"/>
      <c r="K237" s="10"/>
    </row>
    <row r="238" spans="1:11" ht="15.75">
      <c r="A238" s="128" t="s">
        <v>398</v>
      </c>
      <c r="B238" s="106"/>
      <c r="C238" s="107"/>
      <c r="D238" s="108">
        <v>224</v>
      </c>
      <c r="E238" s="109" t="s">
        <v>399</v>
      </c>
      <c r="F238" s="129">
        <f>F239</f>
        <v>837</v>
      </c>
      <c r="G238" s="129">
        <f>G239</f>
        <v>330.5</v>
      </c>
      <c r="H238" s="130">
        <f>H239</f>
        <v>335.5</v>
      </c>
      <c r="I238" s="130">
        <f>I239</f>
        <v>58.84</v>
      </c>
      <c r="J238" s="130">
        <f>J239</f>
        <v>112.16</v>
      </c>
      <c r="K238" s="10"/>
    </row>
    <row r="239" spans="1:11" ht="15">
      <c r="A239" s="111" t="s">
        <v>383</v>
      </c>
      <c r="B239" s="101"/>
      <c r="C239" s="101"/>
      <c r="D239" s="21">
        <v>225</v>
      </c>
      <c r="E239" s="22" t="s">
        <v>268</v>
      </c>
      <c r="F239" s="29">
        <f>F240+F241+F243+F249</f>
        <v>837</v>
      </c>
      <c r="G239" s="29">
        <f>G240+G241+G243+G249</f>
        <v>330.5</v>
      </c>
      <c r="H239" s="131">
        <f>H240+H241+H243+H249</f>
        <v>335.5</v>
      </c>
      <c r="I239" s="131">
        <f>I240+I241+I243+I249</f>
        <v>58.84</v>
      </c>
      <c r="J239" s="131">
        <f>J240+J241+J243+J249</f>
        <v>112.16</v>
      </c>
      <c r="K239" s="10"/>
    </row>
    <row r="240" spans="1:11" ht="15">
      <c r="A240" s="39" t="s">
        <v>384</v>
      </c>
      <c r="B240" s="113"/>
      <c r="C240" s="113"/>
      <c r="D240" s="21">
        <v>226</v>
      </c>
      <c r="E240" s="22">
        <v>10</v>
      </c>
      <c r="F240" s="29">
        <f>SUM(G240:J240)</f>
        <v>202</v>
      </c>
      <c r="G240" s="29">
        <v>50.5</v>
      </c>
      <c r="H240" s="29">
        <v>50.5</v>
      </c>
      <c r="I240" s="29">
        <v>23.84</v>
      </c>
      <c r="J240" s="33">
        <v>77.16</v>
      </c>
      <c r="K240" s="10"/>
    </row>
    <row r="241" spans="1:11" ht="15">
      <c r="A241" s="32" t="s">
        <v>385</v>
      </c>
      <c r="B241" s="113"/>
      <c r="C241" s="113"/>
      <c r="D241" s="21">
        <v>227</v>
      </c>
      <c r="E241" s="22">
        <v>20</v>
      </c>
      <c r="F241" s="29">
        <f>SUM(G241:J241)</f>
        <v>35</v>
      </c>
      <c r="G241" s="29">
        <v>5</v>
      </c>
      <c r="H241" s="29">
        <v>10</v>
      </c>
      <c r="I241" s="29">
        <v>10</v>
      </c>
      <c r="J241" s="33">
        <v>10</v>
      </c>
      <c r="K241" s="10"/>
    </row>
    <row r="242" spans="1:11" ht="15">
      <c r="A242" s="65" t="s">
        <v>400</v>
      </c>
      <c r="B242" s="80"/>
      <c r="C242" s="113"/>
      <c r="D242" s="21">
        <v>228</v>
      </c>
      <c r="E242" s="22">
        <v>50</v>
      </c>
      <c r="F242" s="29"/>
      <c r="G242" s="29"/>
      <c r="H242" s="29"/>
      <c r="I242" s="29"/>
      <c r="J242" s="33"/>
      <c r="K242" s="10"/>
    </row>
    <row r="243" spans="1:11" ht="15">
      <c r="A243" s="95"/>
      <c r="B243" s="76" t="s">
        <v>401</v>
      </c>
      <c r="C243" s="113"/>
      <c r="D243" s="21">
        <v>229</v>
      </c>
      <c r="E243" s="22" t="s">
        <v>285</v>
      </c>
      <c r="F243" s="29">
        <f>SUM(G243:J243)</f>
        <v>100</v>
      </c>
      <c r="G243" s="29">
        <v>25</v>
      </c>
      <c r="H243" s="29">
        <v>25</v>
      </c>
      <c r="I243" s="29">
        <v>25</v>
      </c>
      <c r="J243" s="33">
        <v>25</v>
      </c>
      <c r="K243" s="10"/>
    </row>
    <row r="244" spans="1:11" ht="15">
      <c r="A244" s="75" t="s">
        <v>286</v>
      </c>
      <c r="B244" s="115"/>
      <c r="C244" s="101"/>
      <c r="D244" s="21">
        <v>230</v>
      </c>
      <c r="E244" s="22" t="s">
        <v>287</v>
      </c>
      <c r="F244" s="29"/>
      <c r="G244" s="29"/>
      <c r="H244" s="29"/>
      <c r="I244" s="29"/>
      <c r="J244" s="33"/>
      <c r="K244" s="10"/>
    </row>
    <row r="245" spans="1:11" ht="15">
      <c r="A245" s="95"/>
      <c r="B245" s="76" t="s">
        <v>288</v>
      </c>
      <c r="C245" s="101"/>
      <c r="D245" s="21">
        <v>231</v>
      </c>
      <c r="E245" s="22" t="s">
        <v>289</v>
      </c>
      <c r="F245" s="29"/>
      <c r="G245" s="29"/>
      <c r="H245" s="29"/>
      <c r="I245" s="29"/>
      <c r="J245" s="33"/>
      <c r="K245" s="10"/>
    </row>
    <row r="246" spans="1:11" ht="15">
      <c r="A246" s="95"/>
      <c r="B246" s="31"/>
      <c r="C246" s="116" t="s">
        <v>386</v>
      </c>
      <c r="D246" s="21">
        <v>232</v>
      </c>
      <c r="E246" s="22" t="s">
        <v>291</v>
      </c>
      <c r="F246" s="29"/>
      <c r="G246" s="29"/>
      <c r="H246" s="29"/>
      <c r="I246" s="29"/>
      <c r="J246" s="33"/>
      <c r="K246" s="10"/>
    </row>
    <row r="247" spans="1:11" ht="25.5">
      <c r="A247" s="95"/>
      <c r="B247" s="31"/>
      <c r="C247" s="132" t="s">
        <v>298</v>
      </c>
      <c r="D247" s="21">
        <v>233</v>
      </c>
      <c r="E247" s="22" t="s">
        <v>299</v>
      </c>
      <c r="F247" s="29"/>
      <c r="G247" s="29"/>
      <c r="H247" s="29"/>
      <c r="I247" s="29"/>
      <c r="J247" s="33"/>
      <c r="K247" s="10"/>
    </row>
    <row r="248" spans="1:11" ht="15">
      <c r="A248" s="75" t="s">
        <v>306</v>
      </c>
      <c r="B248" s="31"/>
      <c r="C248" s="76"/>
      <c r="D248" s="21">
        <v>234</v>
      </c>
      <c r="E248" s="22">
        <v>55</v>
      </c>
      <c r="F248" s="29">
        <f>F249</f>
        <v>500</v>
      </c>
      <c r="G248" s="29">
        <f>SUM(G250:G253)</f>
        <v>250</v>
      </c>
      <c r="H248" s="29">
        <f>SUM(H250:H253)</f>
        <v>250</v>
      </c>
      <c r="I248" s="29">
        <f>SUM(I250:I253)</f>
        <v>0</v>
      </c>
      <c r="J248" s="33">
        <f>SUM(J250:J253)</f>
        <v>0</v>
      </c>
      <c r="K248" s="10"/>
    </row>
    <row r="249" spans="1:11" ht="15">
      <c r="A249" s="48"/>
      <c r="B249" s="76" t="s">
        <v>307</v>
      </c>
      <c r="C249" s="76"/>
      <c r="D249" s="21">
        <v>235</v>
      </c>
      <c r="E249" s="22" t="s">
        <v>308</v>
      </c>
      <c r="F249" s="29">
        <f>F253</f>
        <v>500</v>
      </c>
      <c r="G249" s="29">
        <f>G248</f>
        <v>250</v>
      </c>
      <c r="H249" s="29">
        <f>H248</f>
        <v>250</v>
      </c>
      <c r="I249" s="29">
        <f>I248</f>
        <v>0</v>
      </c>
      <c r="J249" s="33">
        <f>J248</f>
        <v>0</v>
      </c>
      <c r="K249" s="10"/>
    </row>
    <row r="250" spans="1:11" ht="15">
      <c r="A250" s="75"/>
      <c r="B250" s="76"/>
      <c r="C250" s="40" t="s">
        <v>309</v>
      </c>
      <c r="D250" s="21">
        <v>236</v>
      </c>
      <c r="E250" s="22" t="s">
        <v>310</v>
      </c>
      <c r="F250" s="29"/>
      <c r="G250" s="29"/>
      <c r="H250" s="29"/>
      <c r="I250" s="29"/>
      <c r="J250" s="33"/>
      <c r="K250" s="10"/>
    </row>
    <row r="251" spans="1:11" ht="15">
      <c r="A251" s="75"/>
      <c r="B251" s="76"/>
      <c r="C251" s="40" t="s">
        <v>311</v>
      </c>
      <c r="D251" s="21">
        <v>237</v>
      </c>
      <c r="E251" s="22" t="s">
        <v>312</v>
      </c>
      <c r="F251" s="29"/>
      <c r="G251" s="29"/>
      <c r="H251" s="29"/>
      <c r="I251" s="29"/>
      <c r="J251" s="33"/>
      <c r="K251" s="10"/>
    </row>
    <row r="252" spans="1:11" ht="15">
      <c r="A252" s="75"/>
      <c r="B252" s="83"/>
      <c r="C252" s="40" t="s">
        <v>315</v>
      </c>
      <c r="D252" s="21">
        <v>238</v>
      </c>
      <c r="E252" s="22" t="s">
        <v>316</v>
      </c>
      <c r="F252" s="29"/>
      <c r="G252" s="29"/>
      <c r="H252" s="29"/>
      <c r="I252" s="29"/>
      <c r="J252" s="33"/>
      <c r="K252" s="10"/>
    </row>
    <row r="253" spans="1:11" ht="15">
      <c r="A253" s="75"/>
      <c r="B253" s="83"/>
      <c r="C253" s="54" t="s">
        <v>319</v>
      </c>
      <c r="D253" s="21">
        <v>239</v>
      </c>
      <c r="E253" s="22" t="s">
        <v>320</v>
      </c>
      <c r="F253" s="29">
        <f>SUM(G253:J253)</f>
        <v>500</v>
      </c>
      <c r="G253" s="29">
        <v>250</v>
      </c>
      <c r="H253" s="29">
        <v>250</v>
      </c>
      <c r="I253" s="29">
        <v>0</v>
      </c>
      <c r="J253" s="33"/>
      <c r="K253" s="10"/>
    </row>
    <row r="254" spans="1:11" ht="15">
      <c r="A254" s="90" t="s">
        <v>341</v>
      </c>
      <c r="B254" s="101"/>
      <c r="C254" s="101"/>
      <c r="D254" s="21">
        <v>240</v>
      </c>
      <c r="E254" s="22">
        <v>70</v>
      </c>
      <c r="F254" s="29"/>
      <c r="G254" s="29"/>
      <c r="H254" s="29"/>
      <c r="I254" s="29"/>
      <c r="J254" s="33"/>
      <c r="K254" s="10"/>
    </row>
    <row r="255" spans="1:11" ht="15">
      <c r="A255" s="75" t="s">
        <v>342</v>
      </c>
      <c r="B255" s="54"/>
      <c r="C255" s="113"/>
      <c r="D255" s="21">
        <v>241</v>
      </c>
      <c r="E255" s="22">
        <v>71</v>
      </c>
      <c r="F255" s="29"/>
      <c r="G255" s="29"/>
      <c r="H255" s="29"/>
      <c r="I255" s="29"/>
      <c r="J255" s="33"/>
      <c r="K255" s="10"/>
    </row>
    <row r="256" spans="1:11" ht="15" customHeight="1">
      <c r="A256" s="95"/>
      <c r="B256" s="76" t="s">
        <v>389</v>
      </c>
      <c r="C256" s="101"/>
      <c r="D256" s="21">
        <v>242</v>
      </c>
      <c r="E256" s="22" t="s">
        <v>344</v>
      </c>
      <c r="F256" s="29"/>
      <c r="G256" s="29"/>
      <c r="H256" s="29"/>
      <c r="I256" s="29"/>
      <c r="J256" s="33"/>
      <c r="K256" s="10"/>
    </row>
    <row r="257" spans="1:11" ht="15" customHeight="1">
      <c r="A257" s="95"/>
      <c r="B257" s="76"/>
      <c r="C257" s="93" t="s">
        <v>345</v>
      </c>
      <c r="D257" s="21">
        <v>243</v>
      </c>
      <c r="E257" s="94" t="s">
        <v>346</v>
      </c>
      <c r="F257" s="29"/>
      <c r="G257" s="29"/>
      <c r="H257" s="29"/>
      <c r="I257" s="29"/>
      <c r="J257" s="33"/>
      <c r="K257" s="10"/>
    </row>
    <row r="258" spans="1:11" ht="15">
      <c r="A258" s="95"/>
      <c r="B258" s="76"/>
      <c r="C258" s="96" t="s">
        <v>347</v>
      </c>
      <c r="D258" s="21">
        <v>244</v>
      </c>
      <c r="E258" s="94" t="s">
        <v>348</v>
      </c>
      <c r="F258" s="29"/>
      <c r="G258" s="29"/>
      <c r="H258" s="29"/>
      <c r="I258" s="29"/>
      <c r="J258" s="33"/>
      <c r="K258" s="10"/>
    </row>
    <row r="259" spans="1:11" ht="15">
      <c r="A259" s="95"/>
      <c r="B259" s="76"/>
      <c r="C259" s="88" t="s">
        <v>390</v>
      </c>
      <c r="D259" s="21">
        <v>245</v>
      </c>
      <c r="E259" s="94" t="s">
        <v>350</v>
      </c>
      <c r="F259" s="29"/>
      <c r="G259" s="29"/>
      <c r="H259" s="29"/>
      <c r="I259" s="29"/>
      <c r="J259" s="33"/>
      <c r="K259" s="10"/>
    </row>
    <row r="260" spans="1:11" ht="15">
      <c r="A260" s="95"/>
      <c r="B260" s="76"/>
      <c r="C260" s="88" t="s">
        <v>351</v>
      </c>
      <c r="D260" s="21">
        <v>246</v>
      </c>
      <c r="E260" s="97" t="s">
        <v>352</v>
      </c>
      <c r="F260" s="29"/>
      <c r="G260" s="29"/>
      <c r="H260" s="29"/>
      <c r="I260" s="29"/>
      <c r="J260" s="33"/>
      <c r="K260" s="10"/>
    </row>
    <row r="261" spans="1:11" ht="15" customHeight="1">
      <c r="A261" s="95"/>
      <c r="B261" s="241" t="s">
        <v>391</v>
      </c>
      <c r="C261" s="241"/>
      <c r="D261" s="21">
        <v>247</v>
      </c>
      <c r="E261" s="97" t="s">
        <v>354</v>
      </c>
      <c r="F261" s="29"/>
      <c r="G261" s="29"/>
      <c r="H261" s="29"/>
      <c r="I261" s="29"/>
      <c r="J261" s="33"/>
      <c r="K261" s="10"/>
    </row>
    <row r="262" spans="1:11" ht="15">
      <c r="A262" s="90" t="s">
        <v>362</v>
      </c>
      <c r="B262" s="31"/>
      <c r="C262" s="40"/>
      <c r="D262" s="21">
        <v>248</v>
      </c>
      <c r="E262" s="22">
        <v>79</v>
      </c>
      <c r="F262" s="29"/>
      <c r="G262" s="29"/>
      <c r="H262" s="29"/>
      <c r="I262" s="29"/>
      <c r="J262" s="33"/>
      <c r="K262" s="10"/>
    </row>
    <row r="263" spans="1:11" ht="15">
      <c r="A263" s="32" t="s">
        <v>402</v>
      </c>
      <c r="B263" s="76"/>
      <c r="C263" s="40"/>
      <c r="D263" s="21">
        <v>249</v>
      </c>
      <c r="E263" s="22">
        <v>81</v>
      </c>
      <c r="F263" s="29"/>
      <c r="G263" s="29"/>
      <c r="H263" s="29"/>
      <c r="I263" s="29"/>
      <c r="J263" s="33"/>
      <c r="K263" s="10"/>
    </row>
    <row r="264" spans="1:11" ht="15">
      <c r="A264" s="32"/>
      <c r="B264" s="242" t="s">
        <v>392</v>
      </c>
      <c r="C264" s="242"/>
      <c r="D264" s="21">
        <v>250</v>
      </c>
      <c r="E264" s="22" t="s">
        <v>370</v>
      </c>
      <c r="F264" s="29"/>
      <c r="G264" s="29"/>
      <c r="H264" s="29"/>
      <c r="I264" s="29"/>
      <c r="J264" s="33"/>
      <c r="K264" s="10"/>
    </row>
    <row r="265" spans="1:11" ht="15">
      <c r="A265" s="48"/>
      <c r="B265" s="80" t="s">
        <v>403</v>
      </c>
      <c r="C265" s="40"/>
      <c r="D265" s="21">
        <v>251</v>
      </c>
      <c r="E265" s="22" t="s">
        <v>372</v>
      </c>
      <c r="F265" s="29"/>
      <c r="G265" s="29"/>
      <c r="H265" s="29"/>
      <c r="I265" s="29"/>
      <c r="J265" s="33"/>
      <c r="K265" s="10"/>
    </row>
    <row r="266" spans="1:11" ht="15">
      <c r="A266" s="123" t="s">
        <v>393</v>
      </c>
      <c r="B266" s="124"/>
      <c r="C266" s="124"/>
      <c r="D266" s="21">
        <v>252</v>
      </c>
      <c r="E266" s="22"/>
      <c r="F266" s="29"/>
      <c r="G266" s="29"/>
      <c r="H266" s="29"/>
      <c r="I266" s="29"/>
      <c r="J266" s="29"/>
      <c r="K266" s="10"/>
    </row>
    <row r="267" spans="1:11" ht="15">
      <c r="A267" s="133"/>
      <c r="B267" s="134" t="s">
        <v>404</v>
      </c>
      <c r="C267" s="19"/>
      <c r="D267" s="21">
        <v>253</v>
      </c>
      <c r="E267" s="22" t="s">
        <v>405</v>
      </c>
      <c r="F267" s="29">
        <f>+F243</f>
        <v>100</v>
      </c>
      <c r="G267" s="29">
        <v>25</v>
      </c>
      <c r="H267" s="29">
        <v>25</v>
      </c>
      <c r="I267" s="29">
        <f>+I243</f>
        <v>25</v>
      </c>
      <c r="J267" s="29">
        <f>+J243</f>
        <v>25</v>
      </c>
      <c r="K267" s="10"/>
    </row>
    <row r="268" spans="1:11" ht="15">
      <c r="A268" s="135"/>
      <c r="B268" s="40" t="s">
        <v>406</v>
      </c>
      <c r="C268" s="19"/>
      <c r="D268" s="21">
        <v>254</v>
      </c>
      <c r="E268" s="22" t="s">
        <v>407</v>
      </c>
      <c r="F268" s="29"/>
      <c r="G268" s="29"/>
      <c r="H268" s="29"/>
      <c r="I268" s="29"/>
      <c r="J268" s="33"/>
      <c r="K268" s="10"/>
    </row>
    <row r="269" spans="1:11" ht="24.75" customHeight="1">
      <c r="A269" s="135"/>
      <c r="B269" s="243" t="s">
        <v>408</v>
      </c>
      <c r="C269" s="243"/>
      <c r="D269" s="21">
        <v>255</v>
      </c>
      <c r="E269" s="22" t="s">
        <v>409</v>
      </c>
      <c r="F269" s="29">
        <f>+F253</f>
        <v>500</v>
      </c>
      <c r="G269" s="29">
        <v>250</v>
      </c>
      <c r="H269" s="29">
        <v>250</v>
      </c>
      <c r="I269" s="29">
        <f>+I253</f>
        <v>0</v>
      </c>
      <c r="J269" s="29">
        <f>+J253</f>
        <v>0</v>
      </c>
      <c r="K269" s="10"/>
    </row>
    <row r="270" spans="1:11" ht="15">
      <c r="A270" s="135"/>
      <c r="B270" s="40" t="s">
        <v>410</v>
      </c>
      <c r="C270" s="19"/>
      <c r="D270" s="21">
        <v>256</v>
      </c>
      <c r="E270" s="22" t="s">
        <v>411</v>
      </c>
      <c r="F270" s="29">
        <f>SUM(G270:J270)</f>
        <v>237</v>
      </c>
      <c r="G270" s="29">
        <f>G240+G241</f>
        <v>55.5</v>
      </c>
      <c r="H270" s="29">
        <f>H240+H241</f>
        <v>60.5</v>
      </c>
      <c r="I270" s="131">
        <f>I240+I241</f>
        <v>33.84</v>
      </c>
      <c r="J270" s="131">
        <f>J240+J241</f>
        <v>87.16</v>
      </c>
      <c r="K270" s="24"/>
    </row>
    <row r="271" spans="1:11" ht="15">
      <c r="A271" s="136"/>
      <c r="B271" s="126" t="s">
        <v>398</v>
      </c>
      <c r="C271" s="137"/>
      <c r="D271" s="21">
        <v>257</v>
      </c>
      <c r="E271" s="22" t="s">
        <v>412</v>
      </c>
      <c r="F271" s="29">
        <f>SUM(G271:J271)</f>
        <v>0</v>
      </c>
      <c r="G271" s="29">
        <v>0</v>
      </c>
      <c r="H271" s="138">
        <v>0</v>
      </c>
      <c r="I271" s="29">
        <v>0</v>
      </c>
      <c r="J271" s="33">
        <v>0</v>
      </c>
      <c r="K271" s="10"/>
    </row>
    <row r="272" spans="1:11" ht="15">
      <c r="A272" s="127"/>
      <c r="B272" s="139"/>
      <c r="C272" s="139"/>
      <c r="D272" s="103">
        <v>258</v>
      </c>
      <c r="E272" s="22"/>
      <c r="F272" s="29"/>
      <c r="G272" s="29"/>
      <c r="H272" s="29"/>
      <c r="I272" s="29"/>
      <c r="J272" s="33"/>
      <c r="K272" s="10"/>
    </row>
    <row r="273" spans="1:11" ht="15.75">
      <c r="A273" s="140" t="s">
        <v>413</v>
      </c>
      <c r="B273" s="141"/>
      <c r="C273" s="107"/>
      <c r="D273" s="108">
        <v>259</v>
      </c>
      <c r="E273" s="109" t="s">
        <v>414</v>
      </c>
      <c r="F273" s="129"/>
      <c r="G273" s="129"/>
      <c r="H273" s="129"/>
      <c r="I273" s="129"/>
      <c r="J273" s="142"/>
      <c r="K273" s="10"/>
    </row>
    <row r="274" spans="1:11" ht="15">
      <c r="A274" s="143" t="s">
        <v>383</v>
      </c>
      <c r="B274" s="144"/>
      <c r="C274" s="19"/>
      <c r="D274" s="21">
        <v>260</v>
      </c>
      <c r="E274" s="22" t="s">
        <v>268</v>
      </c>
      <c r="F274" s="29"/>
      <c r="G274" s="29"/>
      <c r="H274" s="29"/>
      <c r="I274" s="29"/>
      <c r="J274" s="33"/>
      <c r="K274" s="10"/>
    </row>
    <row r="275" spans="1:11" ht="15">
      <c r="A275" s="32" t="s">
        <v>270</v>
      </c>
      <c r="B275" s="113"/>
      <c r="C275" s="113"/>
      <c r="D275" s="21">
        <v>261</v>
      </c>
      <c r="E275" s="22">
        <v>20</v>
      </c>
      <c r="F275" s="29"/>
      <c r="G275" s="29"/>
      <c r="H275" s="29"/>
      <c r="I275" s="29"/>
      <c r="J275" s="33"/>
      <c r="K275" s="10"/>
    </row>
    <row r="276" spans="1:11" ht="15">
      <c r="A276" s="143"/>
      <c r="B276" s="80" t="s">
        <v>415</v>
      </c>
      <c r="C276" s="19"/>
      <c r="D276" s="21">
        <v>262</v>
      </c>
      <c r="E276" s="22" t="s">
        <v>272</v>
      </c>
      <c r="F276" s="29"/>
      <c r="G276" s="29"/>
      <c r="H276" s="29"/>
      <c r="I276" s="29"/>
      <c r="J276" s="33"/>
      <c r="K276" s="10"/>
    </row>
    <row r="277" spans="1:11" ht="15">
      <c r="A277" s="143" t="s">
        <v>273</v>
      </c>
      <c r="B277" s="144"/>
      <c r="C277" s="19"/>
      <c r="D277" s="21">
        <v>263</v>
      </c>
      <c r="E277" s="22">
        <v>30</v>
      </c>
      <c r="F277" s="29"/>
      <c r="G277" s="29"/>
      <c r="H277" s="29"/>
      <c r="I277" s="29"/>
      <c r="J277" s="33"/>
      <c r="K277" s="10"/>
    </row>
    <row r="278" spans="1:11" ht="15">
      <c r="A278" s="95"/>
      <c r="B278" s="80" t="s">
        <v>416</v>
      </c>
      <c r="C278" s="101"/>
      <c r="D278" s="21">
        <v>264</v>
      </c>
      <c r="E278" s="22" t="s">
        <v>275</v>
      </c>
      <c r="F278" s="29"/>
      <c r="G278" s="29"/>
      <c r="H278" s="29"/>
      <c r="I278" s="29"/>
      <c r="J278" s="33"/>
      <c r="K278" s="10"/>
    </row>
    <row r="279" spans="1:11" ht="15">
      <c r="A279" s="95"/>
      <c r="B279" s="80" t="s">
        <v>417</v>
      </c>
      <c r="C279" s="113"/>
      <c r="D279" s="21">
        <v>265</v>
      </c>
      <c r="E279" s="22" t="s">
        <v>119</v>
      </c>
      <c r="F279" s="29"/>
      <c r="G279" s="29"/>
      <c r="H279" s="29"/>
      <c r="I279" s="29"/>
      <c r="J279" s="33"/>
      <c r="K279" s="10"/>
    </row>
    <row r="280" spans="1:11" ht="15">
      <c r="A280" s="95"/>
      <c r="B280" s="78" t="s">
        <v>277</v>
      </c>
      <c r="C280" s="145"/>
      <c r="D280" s="21">
        <v>266</v>
      </c>
      <c r="E280" s="22" t="s">
        <v>278</v>
      </c>
      <c r="F280" s="29"/>
      <c r="G280" s="29"/>
      <c r="H280" s="29"/>
      <c r="I280" s="29"/>
      <c r="J280" s="33"/>
      <c r="K280" s="10"/>
    </row>
    <row r="281" spans="1:11" ht="15">
      <c r="A281" s="95"/>
      <c r="B281" s="78"/>
      <c r="C281" s="145"/>
      <c r="D281" s="21">
        <v>267</v>
      </c>
      <c r="E281" s="22"/>
      <c r="F281" s="29"/>
      <c r="G281" s="29"/>
      <c r="H281" s="29"/>
      <c r="I281" s="29"/>
      <c r="J281" s="33"/>
      <c r="K281" s="10"/>
    </row>
    <row r="282" spans="1:11" ht="15.75">
      <c r="A282" s="39" t="s">
        <v>418</v>
      </c>
      <c r="B282" s="146"/>
      <c r="C282" s="19"/>
      <c r="D282" s="21">
        <v>268</v>
      </c>
      <c r="E282" s="104" t="s">
        <v>419</v>
      </c>
      <c r="F282" s="23">
        <f aca="true" t="shared" si="10" ref="F282:J284">F283</f>
        <v>100</v>
      </c>
      <c r="G282" s="23">
        <f t="shared" si="10"/>
        <v>25</v>
      </c>
      <c r="H282" s="23">
        <f t="shared" si="10"/>
        <v>25</v>
      </c>
      <c r="I282" s="23">
        <f t="shared" si="10"/>
        <v>25</v>
      </c>
      <c r="J282" s="37">
        <f t="shared" si="10"/>
        <v>25</v>
      </c>
      <c r="K282" s="10"/>
    </row>
    <row r="283" spans="1:11" ht="15">
      <c r="A283" s="111" t="s">
        <v>383</v>
      </c>
      <c r="B283" s="101"/>
      <c r="C283" s="101"/>
      <c r="D283" s="21">
        <v>269</v>
      </c>
      <c r="E283" s="22" t="s">
        <v>268</v>
      </c>
      <c r="F283" s="29">
        <f t="shared" si="10"/>
        <v>100</v>
      </c>
      <c r="G283" s="29">
        <f t="shared" si="10"/>
        <v>25</v>
      </c>
      <c r="H283" s="29">
        <f t="shared" si="10"/>
        <v>25</v>
      </c>
      <c r="I283" s="29">
        <f t="shared" si="10"/>
        <v>25</v>
      </c>
      <c r="J283" s="33">
        <f t="shared" si="10"/>
        <v>25</v>
      </c>
      <c r="K283" s="10"/>
    </row>
    <row r="284" spans="1:11" ht="15">
      <c r="A284" s="75" t="s">
        <v>286</v>
      </c>
      <c r="B284" s="115"/>
      <c r="C284" s="101"/>
      <c r="D284" s="21">
        <v>270</v>
      </c>
      <c r="E284" s="22" t="s">
        <v>287</v>
      </c>
      <c r="F284" s="29">
        <f t="shared" si="10"/>
        <v>100</v>
      </c>
      <c r="G284" s="29">
        <f t="shared" si="10"/>
        <v>25</v>
      </c>
      <c r="H284" s="29">
        <f t="shared" si="10"/>
        <v>25</v>
      </c>
      <c r="I284" s="29">
        <f t="shared" si="10"/>
        <v>25</v>
      </c>
      <c r="J284" s="33">
        <f t="shared" si="10"/>
        <v>25</v>
      </c>
      <c r="K284" s="10"/>
    </row>
    <row r="285" spans="1:11" ht="15">
      <c r="A285" s="95"/>
      <c r="B285" s="76" t="s">
        <v>420</v>
      </c>
      <c r="C285" s="101"/>
      <c r="D285" s="21">
        <v>271</v>
      </c>
      <c r="E285" s="22" t="s">
        <v>289</v>
      </c>
      <c r="F285" s="29">
        <f>SUM(F286:F288)</f>
        <v>100</v>
      </c>
      <c r="G285" s="29">
        <f>SUM(G286:G288)</f>
        <v>25</v>
      </c>
      <c r="H285" s="29">
        <f>SUM(H286:H288)</f>
        <v>25</v>
      </c>
      <c r="I285" s="29">
        <f>SUM(I286:I288)</f>
        <v>25</v>
      </c>
      <c r="J285" s="33">
        <f>SUM(J286:J288)</f>
        <v>25</v>
      </c>
      <c r="K285" s="10"/>
    </row>
    <row r="286" spans="1:11" ht="15" customHeight="1">
      <c r="A286" s="147"/>
      <c r="B286" s="132"/>
      <c r="C286" s="116" t="s">
        <v>421</v>
      </c>
      <c r="D286" s="21">
        <v>272</v>
      </c>
      <c r="E286" s="22" t="s">
        <v>295</v>
      </c>
      <c r="F286" s="29">
        <f>SUM(G286:J286)</f>
        <v>0</v>
      </c>
      <c r="G286" s="29"/>
      <c r="H286" s="29"/>
      <c r="I286" s="29"/>
      <c r="J286" s="33"/>
      <c r="K286" s="10"/>
    </row>
    <row r="287" spans="1:11" ht="15" customHeight="1">
      <c r="A287" s="95"/>
      <c r="B287" s="132"/>
      <c r="C287" s="116" t="s">
        <v>422</v>
      </c>
      <c r="D287" s="21">
        <v>273</v>
      </c>
      <c r="E287" s="22" t="s">
        <v>297</v>
      </c>
      <c r="F287" s="29"/>
      <c r="G287" s="29"/>
      <c r="H287" s="29"/>
      <c r="I287" s="29"/>
      <c r="J287" s="33"/>
      <c r="K287" s="10"/>
    </row>
    <row r="288" spans="1:11" ht="25.5">
      <c r="A288" s="95"/>
      <c r="B288" s="132"/>
      <c r="C288" s="38" t="s">
        <v>423</v>
      </c>
      <c r="D288" s="21">
        <v>274</v>
      </c>
      <c r="E288" s="22" t="s">
        <v>301</v>
      </c>
      <c r="F288" s="29">
        <f>G288+H288+I288+J288</f>
        <v>100</v>
      </c>
      <c r="G288" s="29">
        <v>25</v>
      </c>
      <c r="H288" s="29">
        <v>25</v>
      </c>
      <c r="I288" s="29">
        <v>25</v>
      </c>
      <c r="J288" s="33">
        <v>25</v>
      </c>
      <c r="K288" s="10"/>
    </row>
    <row r="289" spans="1:11" ht="15">
      <c r="A289" s="123" t="s">
        <v>393</v>
      </c>
      <c r="B289" s="124"/>
      <c r="C289" s="124"/>
      <c r="D289" s="21">
        <v>275</v>
      </c>
      <c r="E289" s="22"/>
      <c r="F289" s="29"/>
      <c r="G289" s="29"/>
      <c r="H289" s="29"/>
      <c r="I289" s="29"/>
      <c r="J289" s="33"/>
      <c r="K289" s="10"/>
    </row>
    <row r="290" spans="1:11" ht="15" customHeight="1">
      <c r="A290" s="148"/>
      <c r="B290" s="244" t="s">
        <v>424</v>
      </c>
      <c r="C290" s="244"/>
      <c r="D290" s="21">
        <v>276</v>
      </c>
      <c r="E290" s="22" t="s">
        <v>425</v>
      </c>
      <c r="F290" s="29"/>
      <c r="G290" s="29"/>
      <c r="H290" s="29"/>
      <c r="I290" s="29"/>
      <c r="J290" s="33"/>
      <c r="K290" s="10"/>
    </row>
    <row r="291" spans="1:11" ht="24.75" customHeight="1">
      <c r="A291" s="148"/>
      <c r="B291" s="244" t="s">
        <v>426</v>
      </c>
      <c r="C291" s="244"/>
      <c r="D291" s="21">
        <v>277</v>
      </c>
      <c r="E291" s="22" t="s">
        <v>427</v>
      </c>
      <c r="F291" s="29"/>
      <c r="G291" s="29"/>
      <c r="H291" s="29"/>
      <c r="I291" s="29"/>
      <c r="J291" s="33"/>
      <c r="K291" s="10"/>
    </row>
    <row r="292" spans="1:11" ht="15" customHeight="1">
      <c r="A292" s="148"/>
      <c r="B292" s="244" t="s">
        <v>428</v>
      </c>
      <c r="C292" s="244"/>
      <c r="D292" s="21">
        <v>278</v>
      </c>
      <c r="E292" s="22" t="s">
        <v>429</v>
      </c>
      <c r="F292" s="29">
        <v>100</v>
      </c>
      <c r="G292" s="29">
        <v>25</v>
      </c>
      <c r="H292" s="29">
        <v>25</v>
      </c>
      <c r="I292" s="29">
        <v>25</v>
      </c>
      <c r="J292" s="33">
        <v>25</v>
      </c>
      <c r="K292" s="10"/>
    </row>
    <row r="293" spans="1:11" ht="15">
      <c r="A293" s="127"/>
      <c r="B293" s="113"/>
      <c r="C293" s="113"/>
      <c r="D293" s="21">
        <v>279</v>
      </c>
      <c r="E293" s="22"/>
      <c r="F293" s="29"/>
      <c r="G293" s="29"/>
      <c r="H293" s="29"/>
      <c r="I293" s="29"/>
      <c r="J293" s="33"/>
      <c r="K293" s="10"/>
    </row>
    <row r="294" spans="1:11" ht="15.75">
      <c r="A294" s="133" t="s">
        <v>430</v>
      </c>
      <c r="B294" s="144"/>
      <c r="C294" s="78"/>
      <c r="D294" s="149">
        <v>280</v>
      </c>
      <c r="E294" s="104" t="s">
        <v>332</v>
      </c>
      <c r="F294" s="23">
        <f>+F295+F310</f>
        <v>900</v>
      </c>
      <c r="G294" s="23">
        <f>+G295+G310</f>
        <v>240</v>
      </c>
      <c r="H294" s="23">
        <f>+H295+H310</f>
        <v>220</v>
      </c>
      <c r="I294" s="23">
        <f>+I295+I310</f>
        <v>220</v>
      </c>
      <c r="J294" s="23">
        <f>+J295+J310</f>
        <v>220</v>
      </c>
      <c r="K294" s="10"/>
    </row>
    <row r="295" spans="1:11" ht="15.75">
      <c r="A295" s="150" t="s">
        <v>431</v>
      </c>
      <c r="B295" s="151"/>
      <c r="C295" s="152"/>
      <c r="D295" s="108">
        <v>281</v>
      </c>
      <c r="E295" s="109" t="s">
        <v>432</v>
      </c>
      <c r="F295" s="153"/>
      <c r="G295" s="153"/>
      <c r="H295" s="153"/>
      <c r="I295" s="153"/>
      <c r="J295" s="154"/>
      <c r="K295" s="10"/>
    </row>
    <row r="296" spans="1:11" ht="15">
      <c r="A296" s="111" t="s">
        <v>433</v>
      </c>
      <c r="B296" s="101"/>
      <c r="C296" s="101"/>
      <c r="D296" s="21">
        <v>282</v>
      </c>
      <c r="E296" s="22" t="s">
        <v>268</v>
      </c>
      <c r="F296" s="29"/>
      <c r="G296" s="29"/>
      <c r="H296" s="29"/>
      <c r="I296" s="29"/>
      <c r="J296" s="33"/>
      <c r="K296" s="10"/>
    </row>
    <row r="297" spans="1:11" ht="15">
      <c r="A297" s="39" t="s">
        <v>384</v>
      </c>
      <c r="B297" s="113"/>
      <c r="C297" s="113"/>
      <c r="D297" s="21">
        <v>283</v>
      </c>
      <c r="E297" s="22">
        <v>10</v>
      </c>
      <c r="F297" s="29"/>
      <c r="G297" s="29"/>
      <c r="H297" s="29"/>
      <c r="I297" s="29"/>
      <c r="J297" s="33"/>
      <c r="K297" s="10"/>
    </row>
    <row r="298" spans="1:11" ht="15">
      <c r="A298" s="32" t="s">
        <v>385</v>
      </c>
      <c r="B298" s="113"/>
      <c r="C298" s="113"/>
      <c r="D298" s="21">
        <v>284</v>
      </c>
      <c r="E298" s="22">
        <v>20</v>
      </c>
      <c r="F298" s="29"/>
      <c r="G298" s="29"/>
      <c r="H298" s="29"/>
      <c r="I298" s="29"/>
      <c r="J298" s="33"/>
      <c r="K298" s="10"/>
    </row>
    <row r="299" spans="1:11" ht="15">
      <c r="A299" s="90" t="s">
        <v>341</v>
      </c>
      <c r="B299" s="101"/>
      <c r="C299" s="101"/>
      <c r="D299" s="21">
        <v>285</v>
      </c>
      <c r="E299" s="22">
        <v>70</v>
      </c>
      <c r="F299" s="29"/>
      <c r="G299" s="29"/>
      <c r="H299" s="29"/>
      <c r="I299" s="29"/>
      <c r="J299" s="33"/>
      <c r="K299" s="10"/>
    </row>
    <row r="300" spans="1:11" ht="15">
      <c r="A300" s="75" t="s">
        <v>434</v>
      </c>
      <c r="B300" s="54"/>
      <c r="C300" s="101"/>
      <c r="D300" s="21">
        <v>286</v>
      </c>
      <c r="E300" s="22">
        <v>71</v>
      </c>
      <c r="F300" s="29"/>
      <c r="G300" s="29"/>
      <c r="H300" s="29"/>
      <c r="I300" s="29"/>
      <c r="J300" s="33"/>
      <c r="K300" s="10"/>
    </row>
    <row r="301" spans="1:11" ht="15">
      <c r="A301" s="95"/>
      <c r="B301" s="76" t="s">
        <v>389</v>
      </c>
      <c r="C301" s="101"/>
      <c r="D301" s="21">
        <v>287</v>
      </c>
      <c r="E301" s="22" t="s">
        <v>344</v>
      </c>
      <c r="F301" s="29"/>
      <c r="G301" s="29"/>
      <c r="H301" s="29"/>
      <c r="I301" s="29"/>
      <c r="J301" s="33"/>
      <c r="K301" s="10"/>
    </row>
    <row r="302" spans="1:11" ht="15">
      <c r="A302" s="95"/>
      <c r="B302" s="76"/>
      <c r="C302" s="93" t="s">
        <v>345</v>
      </c>
      <c r="D302" s="21">
        <v>288</v>
      </c>
      <c r="E302" s="94" t="s">
        <v>346</v>
      </c>
      <c r="F302" s="29"/>
      <c r="G302" s="29"/>
      <c r="H302" s="29"/>
      <c r="I302" s="29"/>
      <c r="J302" s="33"/>
      <c r="K302" s="10"/>
    </row>
    <row r="303" spans="1:11" ht="15">
      <c r="A303" s="95"/>
      <c r="B303" s="76"/>
      <c r="C303" s="96" t="s">
        <v>347</v>
      </c>
      <c r="D303" s="21">
        <v>289</v>
      </c>
      <c r="E303" s="94" t="s">
        <v>348</v>
      </c>
      <c r="F303" s="29"/>
      <c r="G303" s="29"/>
      <c r="H303" s="29"/>
      <c r="I303" s="29"/>
      <c r="J303" s="33"/>
      <c r="K303" s="10"/>
    </row>
    <row r="304" spans="1:11" ht="15">
      <c r="A304" s="95"/>
      <c r="B304" s="76"/>
      <c r="C304" s="88" t="s">
        <v>390</v>
      </c>
      <c r="D304" s="21">
        <v>290</v>
      </c>
      <c r="E304" s="94" t="s">
        <v>350</v>
      </c>
      <c r="F304" s="29"/>
      <c r="G304" s="29"/>
      <c r="H304" s="29"/>
      <c r="I304" s="29"/>
      <c r="J304" s="33"/>
      <c r="K304" s="10"/>
    </row>
    <row r="305" spans="1:11" ht="15">
      <c r="A305" s="95"/>
      <c r="B305" s="76"/>
      <c r="C305" s="88" t="s">
        <v>351</v>
      </c>
      <c r="D305" s="21">
        <v>291</v>
      </c>
      <c r="E305" s="97" t="s">
        <v>352</v>
      </c>
      <c r="F305" s="29"/>
      <c r="G305" s="29"/>
      <c r="H305" s="29"/>
      <c r="I305" s="29"/>
      <c r="J305" s="33"/>
      <c r="K305" s="10"/>
    </row>
    <row r="306" spans="1:11" ht="15" customHeight="1">
      <c r="A306" s="95"/>
      <c r="B306" s="241" t="s">
        <v>391</v>
      </c>
      <c r="C306" s="241"/>
      <c r="D306" s="21">
        <v>292</v>
      </c>
      <c r="E306" s="97" t="s">
        <v>354</v>
      </c>
      <c r="F306" s="29"/>
      <c r="G306" s="29"/>
      <c r="H306" s="29"/>
      <c r="I306" s="29"/>
      <c r="J306" s="33"/>
      <c r="K306" s="10"/>
    </row>
    <row r="307" spans="1:11" ht="15">
      <c r="A307" s="123" t="s">
        <v>393</v>
      </c>
      <c r="B307" s="124"/>
      <c r="C307" s="124"/>
      <c r="D307" s="21">
        <v>293</v>
      </c>
      <c r="E307" s="22"/>
      <c r="F307" s="29"/>
      <c r="G307" s="29"/>
      <c r="H307" s="29"/>
      <c r="I307" s="29"/>
      <c r="J307" s="33"/>
      <c r="K307" s="10"/>
    </row>
    <row r="308" spans="1:11" ht="15">
      <c r="A308" s="125"/>
      <c r="B308" s="126" t="s">
        <v>435</v>
      </c>
      <c r="C308" s="19"/>
      <c r="D308" s="21">
        <v>294</v>
      </c>
      <c r="E308" s="22" t="s">
        <v>436</v>
      </c>
      <c r="F308" s="29"/>
      <c r="G308" s="29"/>
      <c r="H308" s="29"/>
      <c r="I308" s="29"/>
      <c r="J308" s="33"/>
      <c r="K308" s="10"/>
    </row>
    <row r="309" spans="1:11" ht="15">
      <c r="A309" s="127"/>
      <c r="B309" s="113"/>
      <c r="C309" s="113"/>
      <c r="D309" s="103">
        <v>295</v>
      </c>
      <c r="E309" s="22"/>
      <c r="F309" s="29"/>
      <c r="G309" s="29"/>
      <c r="H309" s="29"/>
      <c r="I309" s="29"/>
      <c r="J309" s="33"/>
      <c r="K309" s="10"/>
    </row>
    <row r="310" spans="1:11" ht="15.75">
      <c r="A310" s="155" t="s">
        <v>437</v>
      </c>
      <c r="B310" s="151"/>
      <c r="C310" s="156"/>
      <c r="D310" s="108">
        <v>296</v>
      </c>
      <c r="E310" s="109" t="s">
        <v>438</v>
      </c>
      <c r="F310" s="129">
        <f>F311+F318</f>
        <v>900</v>
      </c>
      <c r="G310" s="129">
        <f>G311+G318</f>
        <v>240</v>
      </c>
      <c r="H310" s="129">
        <f>H311+H318</f>
        <v>220</v>
      </c>
      <c r="I310" s="129">
        <f>I311+I318</f>
        <v>220</v>
      </c>
      <c r="J310" s="142">
        <f>J311+J318</f>
        <v>220</v>
      </c>
      <c r="K310" s="10"/>
    </row>
    <row r="311" spans="1:11" ht="15">
      <c r="A311" s="157" t="s">
        <v>439</v>
      </c>
      <c r="B311" s="101"/>
      <c r="C311" s="101"/>
      <c r="D311" s="21">
        <v>297</v>
      </c>
      <c r="E311" s="22" t="s">
        <v>268</v>
      </c>
      <c r="F311" s="29">
        <f>F312+F313</f>
        <v>900</v>
      </c>
      <c r="G311" s="29">
        <f>G312+G313</f>
        <v>240</v>
      </c>
      <c r="H311" s="29">
        <f>H312+H313</f>
        <v>220</v>
      </c>
      <c r="I311" s="29">
        <f>I312+I313</f>
        <v>220</v>
      </c>
      <c r="J311" s="33">
        <f>J312+J313</f>
        <v>220</v>
      </c>
      <c r="K311" s="10"/>
    </row>
    <row r="312" spans="1:11" ht="15">
      <c r="A312" s="39" t="s">
        <v>384</v>
      </c>
      <c r="B312" s="113"/>
      <c r="C312" s="113"/>
      <c r="D312" s="21">
        <v>298</v>
      </c>
      <c r="E312" s="22">
        <v>10</v>
      </c>
      <c r="F312" s="29">
        <f>SUM(G312:J312)</f>
        <v>800</v>
      </c>
      <c r="G312" s="29">
        <v>230</v>
      </c>
      <c r="H312" s="29">
        <v>190</v>
      </c>
      <c r="I312" s="29">
        <v>190</v>
      </c>
      <c r="J312" s="33">
        <v>190</v>
      </c>
      <c r="K312" s="10"/>
    </row>
    <row r="313" spans="1:11" ht="15">
      <c r="A313" s="32" t="s">
        <v>385</v>
      </c>
      <c r="B313" s="113"/>
      <c r="C313" s="113"/>
      <c r="D313" s="21">
        <v>299</v>
      </c>
      <c r="E313" s="22">
        <v>20</v>
      </c>
      <c r="F313" s="29">
        <f>SUM(G313:J313)</f>
        <v>100</v>
      </c>
      <c r="G313" s="29">
        <v>10</v>
      </c>
      <c r="H313" s="29">
        <v>30</v>
      </c>
      <c r="I313" s="29">
        <v>30</v>
      </c>
      <c r="J313" s="33">
        <v>30</v>
      </c>
      <c r="K313" s="10"/>
    </row>
    <row r="314" spans="1:11" ht="15">
      <c r="A314" s="75" t="s">
        <v>286</v>
      </c>
      <c r="B314" s="115"/>
      <c r="C314" s="101"/>
      <c r="D314" s="21">
        <v>300</v>
      </c>
      <c r="E314" s="22" t="s">
        <v>287</v>
      </c>
      <c r="F314" s="29"/>
      <c r="G314" s="29"/>
      <c r="H314" s="29"/>
      <c r="I314" s="29"/>
      <c r="J314" s="33"/>
      <c r="K314" s="10"/>
    </row>
    <row r="315" spans="1:11" ht="15">
      <c r="A315" s="95"/>
      <c r="B315" s="76" t="s">
        <v>288</v>
      </c>
      <c r="C315" s="101"/>
      <c r="D315" s="21">
        <v>301</v>
      </c>
      <c r="E315" s="22" t="s">
        <v>289</v>
      </c>
      <c r="F315" s="29"/>
      <c r="G315" s="29"/>
      <c r="H315" s="29"/>
      <c r="I315" s="29"/>
      <c r="J315" s="33"/>
      <c r="K315" s="10"/>
    </row>
    <row r="316" spans="1:11" ht="15">
      <c r="A316" s="95"/>
      <c r="B316" s="31"/>
      <c r="C316" s="116" t="s">
        <v>386</v>
      </c>
      <c r="D316" s="21">
        <v>302</v>
      </c>
      <c r="E316" s="22" t="s">
        <v>291</v>
      </c>
      <c r="F316" s="29"/>
      <c r="G316" s="29"/>
      <c r="H316" s="29"/>
      <c r="I316" s="29"/>
      <c r="J316" s="33"/>
      <c r="K316" s="10"/>
    </row>
    <row r="317" spans="1:11" ht="15">
      <c r="A317" s="90" t="s">
        <v>341</v>
      </c>
      <c r="B317" s="101"/>
      <c r="C317" s="101"/>
      <c r="D317" s="21">
        <v>303</v>
      </c>
      <c r="E317" s="22">
        <v>70</v>
      </c>
      <c r="F317" s="29"/>
      <c r="G317" s="29"/>
      <c r="H317" s="29"/>
      <c r="I317" s="29"/>
      <c r="J317" s="33"/>
      <c r="K317" s="10"/>
    </row>
    <row r="318" spans="1:11" ht="15">
      <c r="A318" s="75" t="s">
        <v>434</v>
      </c>
      <c r="B318" s="54"/>
      <c r="C318" s="101"/>
      <c r="D318" s="21">
        <v>304</v>
      </c>
      <c r="E318" s="22">
        <v>71</v>
      </c>
      <c r="F318" s="29"/>
      <c r="G318" s="29"/>
      <c r="H318" s="29"/>
      <c r="I318" s="29"/>
      <c r="J318" s="33"/>
      <c r="K318" s="10"/>
    </row>
    <row r="319" spans="1:11" ht="15">
      <c r="A319" s="95"/>
      <c r="B319" s="76" t="s">
        <v>389</v>
      </c>
      <c r="C319" s="101"/>
      <c r="D319" s="21">
        <v>305</v>
      </c>
      <c r="E319" s="22" t="s">
        <v>344</v>
      </c>
      <c r="F319" s="29"/>
      <c r="G319" s="29"/>
      <c r="H319" s="29"/>
      <c r="I319" s="29"/>
      <c r="J319" s="33"/>
      <c r="K319" s="10"/>
    </row>
    <row r="320" spans="1:11" ht="15">
      <c r="A320" s="95"/>
      <c r="B320" s="76"/>
      <c r="C320" s="93" t="s">
        <v>345</v>
      </c>
      <c r="D320" s="21">
        <v>306</v>
      </c>
      <c r="E320" s="94" t="s">
        <v>346</v>
      </c>
      <c r="F320" s="29"/>
      <c r="G320" s="29"/>
      <c r="H320" s="29"/>
      <c r="I320" s="29"/>
      <c r="J320" s="33"/>
      <c r="K320" s="10"/>
    </row>
    <row r="321" spans="1:11" ht="15">
      <c r="A321" s="95"/>
      <c r="B321" s="76"/>
      <c r="C321" s="96" t="s">
        <v>347</v>
      </c>
      <c r="D321" s="21">
        <v>307</v>
      </c>
      <c r="E321" s="94" t="s">
        <v>348</v>
      </c>
      <c r="F321" s="29"/>
      <c r="G321" s="29"/>
      <c r="H321" s="29"/>
      <c r="I321" s="29"/>
      <c r="J321" s="33"/>
      <c r="K321" s="10"/>
    </row>
    <row r="322" spans="1:11" ht="15">
      <c r="A322" s="95"/>
      <c r="B322" s="76"/>
      <c r="C322" s="88" t="s">
        <v>390</v>
      </c>
      <c r="D322" s="21">
        <v>308</v>
      </c>
      <c r="E322" s="94" t="s">
        <v>350</v>
      </c>
      <c r="F322" s="29"/>
      <c r="G322" s="29"/>
      <c r="H322" s="29"/>
      <c r="I322" s="29"/>
      <c r="J322" s="33"/>
      <c r="K322" s="10"/>
    </row>
    <row r="323" spans="1:11" ht="15">
      <c r="A323" s="95"/>
      <c r="B323" s="76"/>
      <c r="C323" s="88" t="s">
        <v>351</v>
      </c>
      <c r="D323" s="21">
        <v>309</v>
      </c>
      <c r="E323" s="97" t="s">
        <v>352</v>
      </c>
      <c r="F323" s="29"/>
      <c r="G323" s="29"/>
      <c r="H323" s="29"/>
      <c r="I323" s="29"/>
      <c r="J323" s="33"/>
      <c r="K323" s="10"/>
    </row>
    <row r="324" spans="1:11" ht="15" customHeight="1">
      <c r="A324" s="95"/>
      <c r="B324" s="241" t="s">
        <v>391</v>
      </c>
      <c r="C324" s="241"/>
      <c r="D324" s="21">
        <v>310</v>
      </c>
      <c r="E324" s="97" t="s">
        <v>354</v>
      </c>
      <c r="F324" s="29"/>
      <c r="G324" s="29"/>
      <c r="H324" s="29"/>
      <c r="I324" s="29"/>
      <c r="J324" s="33"/>
      <c r="K324" s="10"/>
    </row>
    <row r="325" spans="1:11" ht="15">
      <c r="A325" s="123" t="s">
        <v>393</v>
      </c>
      <c r="B325" s="124"/>
      <c r="C325" s="124"/>
      <c r="D325" s="21">
        <v>311</v>
      </c>
      <c r="E325" s="22"/>
      <c r="F325" s="29"/>
      <c r="G325" s="29"/>
      <c r="H325" s="29"/>
      <c r="I325" s="29"/>
      <c r="J325" s="33"/>
      <c r="K325" s="10"/>
    </row>
    <row r="326" spans="1:11" ht="15">
      <c r="A326" s="136"/>
      <c r="B326" s="137" t="s">
        <v>440</v>
      </c>
      <c r="C326" s="19"/>
      <c r="D326" s="21">
        <v>312</v>
      </c>
      <c r="E326" s="22" t="s">
        <v>441</v>
      </c>
      <c r="F326" s="29">
        <f>SUM(F327:F328)</f>
        <v>900</v>
      </c>
      <c r="G326" s="29">
        <f>SUM(G327:G328)</f>
        <v>240</v>
      </c>
      <c r="H326" s="29">
        <f>SUM(H327:H328)</f>
        <v>220</v>
      </c>
      <c r="I326" s="29">
        <f>SUM(I327:I328)</f>
        <v>220</v>
      </c>
      <c r="J326" s="33">
        <f>SUM(J327:J328)</f>
        <v>220</v>
      </c>
      <c r="K326" s="10"/>
    </row>
    <row r="327" spans="1:11" ht="15">
      <c r="A327" s="136"/>
      <c r="B327" s="137"/>
      <c r="C327" s="126" t="s">
        <v>442</v>
      </c>
      <c r="D327" s="21">
        <v>313</v>
      </c>
      <c r="E327" s="22" t="s">
        <v>443</v>
      </c>
      <c r="F327" s="29">
        <f>SUM(G327:J327)</f>
        <v>890</v>
      </c>
      <c r="G327" s="29">
        <f>G312+G313-G328</f>
        <v>237</v>
      </c>
      <c r="H327" s="29">
        <f>H312+H313-H328</f>
        <v>218</v>
      </c>
      <c r="I327" s="29">
        <f>I312+I313-I328</f>
        <v>218</v>
      </c>
      <c r="J327" s="29">
        <f>J312+J313-J328</f>
        <v>217</v>
      </c>
      <c r="K327" s="10"/>
    </row>
    <row r="328" spans="1:11" ht="15">
      <c r="A328" s="136"/>
      <c r="B328" s="137" t="s">
        <v>444</v>
      </c>
      <c r="C328" s="19"/>
      <c r="D328" s="21">
        <v>314</v>
      </c>
      <c r="E328" s="22" t="s">
        <v>445</v>
      </c>
      <c r="F328" s="29">
        <f>SUM(G328:J328)</f>
        <v>10</v>
      </c>
      <c r="G328" s="29">
        <v>3</v>
      </c>
      <c r="H328" s="29">
        <v>2</v>
      </c>
      <c r="I328" s="29">
        <v>2</v>
      </c>
      <c r="J328" s="33">
        <v>3</v>
      </c>
      <c r="K328" s="10"/>
    </row>
    <row r="329" spans="1:11" ht="15">
      <c r="A329" s="136"/>
      <c r="B329" s="137" t="s">
        <v>446</v>
      </c>
      <c r="C329" s="19"/>
      <c r="D329" s="21">
        <v>315</v>
      </c>
      <c r="E329" s="22" t="s">
        <v>447</v>
      </c>
      <c r="F329" s="29"/>
      <c r="G329" s="29"/>
      <c r="H329" s="29"/>
      <c r="I329" s="29"/>
      <c r="J329" s="33"/>
      <c r="K329" s="10"/>
    </row>
    <row r="330" spans="1:11" ht="15">
      <c r="A330" s="127"/>
      <c r="B330" s="113"/>
      <c r="C330" s="113"/>
      <c r="D330" s="21">
        <v>316</v>
      </c>
      <c r="E330" s="22"/>
      <c r="F330" s="29"/>
      <c r="G330" s="29"/>
      <c r="H330" s="29"/>
      <c r="I330" s="29"/>
      <c r="J330" s="33"/>
      <c r="K330" s="10"/>
    </row>
    <row r="331" spans="1:11" ht="15.75">
      <c r="A331" s="135" t="s">
        <v>448</v>
      </c>
      <c r="B331" s="158"/>
      <c r="C331" s="77"/>
      <c r="D331" s="149">
        <v>317</v>
      </c>
      <c r="E331" s="104" t="s">
        <v>449</v>
      </c>
      <c r="F331" s="23">
        <f>+F332+F375+F403+F447</f>
        <v>33480.8</v>
      </c>
      <c r="G331" s="23">
        <f>+G332+G375+G403+G447</f>
        <v>10887.61</v>
      </c>
      <c r="H331" s="23">
        <f>+H332+H375+H403+H447</f>
        <v>9567.48</v>
      </c>
      <c r="I331" s="23">
        <f>+I332+I375+I403+I447</f>
        <v>5660.79</v>
      </c>
      <c r="J331" s="23">
        <f>+J332+J375+J403+J447</f>
        <v>7364.92</v>
      </c>
      <c r="K331" s="10"/>
    </row>
    <row r="332" spans="1:11" ht="15.75">
      <c r="A332" s="150" t="s">
        <v>450</v>
      </c>
      <c r="B332" s="151"/>
      <c r="C332" s="159"/>
      <c r="D332" s="108">
        <v>318</v>
      </c>
      <c r="E332" s="109" t="s">
        <v>451</v>
      </c>
      <c r="F332" s="129">
        <f>F333+F350</f>
        <v>25691.8</v>
      </c>
      <c r="G332" s="129">
        <f>G333+G350</f>
        <v>8001.5</v>
      </c>
      <c r="H332" s="129">
        <f>H333+H350</f>
        <v>7772.5</v>
      </c>
      <c r="I332" s="129">
        <f>I333+I350</f>
        <v>3489</v>
      </c>
      <c r="J332" s="142">
        <f>J333+J350</f>
        <v>6428.8</v>
      </c>
      <c r="K332" s="10"/>
    </row>
    <row r="333" spans="1:11" ht="15">
      <c r="A333" s="111" t="s">
        <v>433</v>
      </c>
      <c r="B333" s="101"/>
      <c r="C333" s="101"/>
      <c r="D333" s="21">
        <v>319</v>
      </c>
      <c r="E333" s="22" t="s">
        <v>268</v>
      </c>
      <c r="F333" s="29">
        <f>F334+F335+F346+F342+F336</f>
        <v>25315.8</v>
      </c>
      <c r="G333" s="29">
        <f>G334+G335+G346+G342+G336</f>
        <v>7976.5</v>
      </c>
      <c r="H333" s="131">
        <f>H334+H335+H346+H342+H336</f>
        <v>7577.5</v>
      </c>
      <c r="I333" s="131">
        <f>I334+I335+I346+I342+I336</f>
        <v>3458</v>
      </c>
      <c r="J333" s="131">
        <f>J334+J335+J346+J342+J336</f>
        <v>6303.8</v>
      </c>
      <c r="K333" s="10"/>
    </row>
    <row r="334" spans="1:11" ht="15">
      <c r="A334" s="39" t="s">
        <v>384</v>
      </c>
      <c r="B334" s="113"/>
      <c r="C334" s="113"/>
      <c r="D334" s="21">
        <v>320</v>
      </c>
      <c r="E334" s="22">
        <v>10</v>
      </c>
      <c r="F334" s="29">
        <f>SUM(G334:J334)</f>
        <v>22670</v>
      </c>
      <c r="G334" s="29">
        <v>7172</v>
      </c>
      <c r="H334" s="29">
        <v>7023</v>
      </c>
      <c r="I334" s="29">
        <v>2833</v>
      </c>
      <c r="J334" s="33">
        <v>5642</v>
      </c>
      <c r="K334" s="10"/>
    </row>
    <row r="335" spans="1:14" ht="15">
      <c r="A335" s="32" t="s">
        <v>385</v>
      </c>
      <c r="B335" s="113"/>
      <c r="C335" s="113"/>
      <c r="D335" s="21">
        <v>321</v>
      </c>
      <c r="E335" s="22">
        <v>20</v>
      </c>
      <c r="F335" s="29">
        <f>SUM(G335:J335)</f>
        <v>2100</v>
      </c>
      <c r="G335" s="29">
        <f>700+75-25-25</f>
        <v>725</v>
      </c>
      <c r="H335" s="29">
        <v>475</v>
      </c>
      <c r="I335" s="29">
        <v>550</v>
      </c>
      <c r="J335" s="33">
        <v>350</v>
      </c>
      <c r="K335" s="10"/>
      <c r="N335" s="160">
        <f>+G334+G335</f>
        <v>7897</v>
      </c>
    </row>
    <row r="336" spans="1:14" ht="15">
      <c r="A336" s="75" t="s">
        <v>286</v>
      </c>
      <c r="B336" s="115"/>
      <c r="C336" s="101"/>
      <c r="D336" s="21">
        <v>322</v>
      </c>
      <c r="E336" s="22" t="s">
        <v>287</v>
      </c>
      <c r="F336" s="29"/>
      <c r="G336" s="29"/>
      <c r="H336" s="29"/>
      <c r="I336" s="29"/>
      <c r="J336" s="33"/>
      <c r="K336" s="10"/>
      <c r="N336" s="160">
        <f>+H334+H335</f>
        <v>7498</v>
      </c>
    </row>
    <row r="337" spans="1:14" ht="15">
      <c r="A337" s="95"/>
      <c r="B337" s="76" t="s">
        <v>288</v>
      </c>
      <c r="C337" s="101"/>
      <c r="D337" s="21">
        <v>323</v>
      </c>
      <c r="E337" s="22" t="s">
        <v>289</v>
      </c>
      <c r="F337" s="29"/>
      <c r="G337" s="29"/>
      <c r="H337" s="29"/>
      <c r="I337" s="29"/>
      <c r="J337" s="33"/>
      <c r="K337" s="10"/>
      <c r="N337" s="160">
        <f>+I334+I335</f>
        <v>3383</v>
      </c>
    </row>
    <row r="338" spans="1:14" ht="15">
      <c r="A338" s="95"/>
      <c r="B338" s="31"/>
      <c r="C338" s="116" t="s">
        <v>386</v>
      </c>
      <c r="D338" s="21">
        <v>324</v>
      </c>
      <c r="E338" s="22" t="s">
        <v>291</v>
      </c>
      <c r="F338" s="29"/>
      <c r="G338" s="29"/>
      <c r="H338" s="29"/>
      <c r="I338" s="29"/>
      <c r="J338" s="33"/>
      <c r="K338" s="10"/>
      <c r="N338" s="160">
        <f>+J334+J335</f>
        <v>5992</v>
      </c>
    </row>
    <row r="339" spans="1:14" ht="15">
      <c r="A339" s="75" t="s">
        <v>306</v>
      </c>
      <c r="B339" s="76"/>
      <c r="C339" s="161"/>
      <c r="D339" s="21">
        <v>325</v>
      </c>
      <c r="E339" s="22" t="s">
        <v>452</v>
      </c>
      <c r="F339" s="29"/>
      <c r="G339" s="29"/>
      <c r="H339" s="29"/>
      <c r="I339" s="29"/>
      <c r="J339" s="33"/>
      <c r="K339" s="10"/>
      <c r="N339" s="160"/>
    </row>
    <row r="340" spans="1:14" ht="15">
      <c r="A340" s="95"/>
      <c r="B340" s="76" t="s">
        <v>307</v>
      </c>
      <c r="C340" s="162"/>
      <c r="D340" s="21">
        <v>326</v>
      </c>
      <c r="E340" s="22" t="s">
        <v>308</v>
      </c>
      <c r="F340" s="29"/>
      <c r="G340" s="29"/>
      <c r="H340" s="29"/>
      <c r="I340" s="29"/>
      <c r="J340" s="33"/>
      <c r="K340" s="10"/>
      <c r="N340" s="160"/>
    </row>
    <row r="341" spans="1:14" ht="15">
      <c r="A341" s="95"/>
      <c r="B341" s="31"/>
      <c r="C341" s="116" t="s">
        <v>319</v>
      </c>
      <c r="D341" s="21">
        <v>327</v>
      </c>
      <c r="E341" s="22" t="s">
        <v>320</v>
      </c>
      <c r="F341" s="29"/>
      <c r="G341" s="29"/>
      <c r="H341" s="29"/>
      <c r="I341" s="29"/>
      <c r="J341" s="33"/>
      <c r="K341" s="10"/>
      <c r="N341" s="160"/>
    </row>
    <row r="342" spans="1:14" ht="15">
      <c r="A342" s="75" t="s">
        <v>321</v>
      </c>
      <c r="B342" s="40"/>
      <c r="C342" s="145"/>
      <c r="D342" s="103">
        <v>328</v>
      </c>
      <c r="E342" s="22">
        <v>57</v>
      </c>
      <c r="F342" s="29">
        <f>F343</f>
        <v>232.3</v>
      </c>
      <c r="G342" s="29">
        <f>G343</f>
        <v>0</v>
      </c>
      <c r="H342" s="29">
        <f>H343</f>
        <v>0</v>
      </c>
      <c r="I342" s="29">
        <f>I343</f>
        <v>0</v>
      </c>
      <c r="J342" s="33">
        <f>J343</f>
        <v>232.3</v>
      </c>
      <c r="K342" s="10"/>
      <c r="N342" s="160"/>
    </row>
    <row r="343" spans="1:14" ht="15">
      <c r="A343" s="163"/>
      <c r="B343" s="164" t="s">
        <v>322</v>
      </c>
      <c r="C343" s="165"/>
      <c r="D343" s="21">
        <v>329</v>
      </c>
      <c r="E343" s="166" t="s">
        <v>323</v>
      </c>
      <c r="F343" s="138">
        <f>F344+F345</f>
        <v>232.3</v>
      </c>
      <c r="G343" s="138">
        <f>G344+G345</f>
        <v>0</v>
      </c>
      <c r="H343" s="138">
        <f>H344+H345</f>
        <v>0</v>
      </c>
      <c r="I343" s="138">
        <f>I344+I345</f>
        <v>0</v>
      </c>
      <c r="J343" s="138">
        <f>J344+J345</f>
        <v>232.3</v>
      </c>
      <c r="K343" s="10"/>
      <c r="N343" s="160"/>
    </row>
    <row r="344" spans="1:11" ht="15">
      <c r="A344" s="95"/>
      <c r="B344" s="84"/>
      <c r="C344" s="86" t="s">
        <v>453</v>
      </c>
      <c r="D344" s="21">
        <v>330</v>
      </c>
      <c r="E344" s="22" t="s">
        <v>325</v>
      </c>
      <c r="F344" s="29">
        <f>SUM(G344:J344)</f>
        <v>0</v>
      </c>
      <c r="G344" s="29"/>
      <c r="H344" s="29"/>
      <c r="I344" s="29"/>
      <c r="J344" s="33"/>
      <c r="K344" s="10"/>
    </row>
    <row r="345" spans="1:11" ht="15">
      <c r="A345" s="75"/>
      <c r="B345" s="31"/>
      <c r="C345" s="86" t="s">
        <v>454</v>
      </c>
      <c r="D345" s="21">
        <v>331</v>
      </c>
      <c r="E345" s="22" t="s">
        <v>327</v>
      </c>
      <c r="F345" s="29">
        <f>G345+H345+I345+J345</f>
        <v>232.3</v>
      </c>
      <c r="G345" s="29"/>
      <c r="H345" s="29"/>
      <c r="I345" s="29"/>
      <c r="J345" s="33">
        <v>232.3</v>
      </c>
      <c r="K345" s="10"/>
    </row>
    <row r="346" spans="1:11" ht="15">
      <c r="A346" s="65" t="s">
        <v>328</v>
      </c>
      <c r="B346" s="40"/>
      <c r="C346" s="161"/>
      <c r="D346" s="21">
        <v>332</v>
      </c>
      <c r="E346" s="22">
        <v>59</v>
      </c>
      <c r="F346" s="29">
        <f>F347</f>
        <v>313.5</v>
      </c>
      <c r="G346" s="29">
        <f>G347</f>
        <v>79.5</v>
      </c>
      <c r="H346" s="29">
        <f>H347</f>
        <v>79.5</v>
      </c>
      <c r="I346" s="29">
        <f>I347</f>
        <v>75</v>
      </c>
      <c r="J346" s="33">
        <f>J347</f>
        <v>79.5</v>
      </c>
      <c r="K346" s="10"/>
    </row>
    <row r="347" spans="1:11" ht="15">
      <c r="A347" s="95"/>
      <c r="B347" s="167" t="s">
        <v>455</v>
      </c>
      <c r="C347" s="145"/>
      <c r="D347" s="21">
        <v>333</v>
      </c>
      <c r="E347" s="22" t="s">
        <v>330</v>
      </c>
      <c r="F347" s="168">
        <f>SUM(G347:J347)</f>
        <v>313.5</v>
      </c>
      <c r="G347" s="168">
        <f>54.5+25</f>
        <v>79.5</v>
      </c>
      <c r="H347" s="168">
        <f>54.5+25</f>
        <v>79.5</v>
      </c>
      <c r="I347" s="168">
        <f>50+25</f>
        <v>75</v>
      </c>
      <c r="J347" s="169">
        <f>54.5+25</f>
        <v>79.5</v>
      </c>
      <c r="K347" s="10"/>
    </row>
    <row r="348" spans="1:11" ht="15">
      <c r="A348" s="95"/>
      <c r="B348" s="167" t="s">
        <v>456</v>
      </c>
      <c r="C348" s="145"/>
      <c r="D348" s="21">
        <v>334</v>
      </c>
      <c r="E348" s="22" t="s">
        <v>334</v>
      </c>
      <c r="F348" s="29"/>
      <c r="G348" s="29"/>
      <c r="H348" s="29"/>
      <c r="I348" s="29"/>
      <c r="J348" s="33"/>
      <c r="K348" s="10"/>
    </row>
    <row r="349" spans="1:11" ht="15">
      <c r="A349" s="90" t="s">
        <v>341</v>
      </c>
      <c r="B349" s="101"/>
      <c r="C349" s="101"/>
      <c r="D349" s="21">
        <v>335</v>
      </c>
      <c r="E349" s="22">
        <v>70</v>
      </c>
      <c r="F349" s="29"/>
      <c r="G349" s="29"/>
      <c r="H349" s="29"/>
      <c r="I349" s="29"/>
      <c r="J349" s="33"/>
      <c r="K349" s="10"/>
    </row>
    <row r="350" spans="1:11" ht="15">
      <c r="A350" s="75" t="s">
        <v>342</v>
      </c>
      <c r="B350" s="54"/>
      <c r="C350" s="101"/>
      <c r="D350" s="21">
        <v>336</v>
      </c>
      <c r="E350" s="22">
        <v>71</v>
      </c>
      <c r="F350" s="29">
        <f>F351+F356</f>
        <v>376</v>
      </c>
      <c r="G350" s="29">
        <f>G351+G356</f>
        <v>25</v>
      </c>
      <c r="H350" s="29">
        <f>H351+H356</f>
        <v>195</v>
      </c>
      <c r="I350" s="29">
        <f>I351+I356</f>
        <v>31</v>
      </c>
      <c r="J350" s="33">
        <f>J351+J356</f>
        <v>125</v>
      </c>
      <c r="K350" s="10"/>
    </row>
    <row r="351" spans="1:11" ht="15">
      <c r="A351" s="95"/>
      <c r="B351" s="76" t="s">
        <v>389</v>
      </c>
      <c r="C351" s="101"/>
      <c r="D351" s="21">
        <v>337</v>
      </c>
      <c r="E351" s="22" t="s">
        <v>344</v>
      </c>
      <c r="F351" s="29">
        <f>F352+F353+F354+F355</f>
        <v>100</v>
      </c>
      <c r="G351" s="29">
        <f>G352+G353+G354+G355</f>
        <v>25</v>
      </c>
      <c r="H351" s="29">
        <f>H352+H353+H354+H355</f>
        <v>25</v>
      </c>
      <c r="I351" s="29">
        <f>I352+I353+I354+I355</f>
        <v>25</v>
      </c>
      <c r="J351" s="33">
        <f>J352+J353+J354+J355</f>
        <v>25</v>
      </c>
      <c r="K351" s="10"/>
    </row>
    <row r="352" spans="1:11" ht="15">
      <c r="A352" s="95"/>
      <c r="B352" s="76"/>
      <c r="C352" s="93" t="s">
        <v>345</v>
      </c>
      <c r="D352" s="21">
        <v>338</v>
      </c>
      <c r="E352" s="94" t="s">
        <v>346</v>
      </c>
      <c r="F352" s="29">
        <f>SUM(G352:J352)</f>
        <v>0</v>
      </c>
      <c r="G352" s="29">
        <v>0</v>
      </c>
      <c r="H352" s="29">
        <v>0</v>
      </c>
      <c r="I352" s="29">
        <v>0</v>
      </c>
      <c r="J352" s="33">
        <v>0</v>
      </c>
      <c r="K352" s="10"/>
    </row>
    <row r="353" spans="1:11" ht="15">
      <c r="A353" s="95"/>
      <c r="B353" s="76"/>
      <c r="C353" s="96" t="s">
        <v>347</v>
      </c>
      <c r="D353" s="21">
        <v>339</v>
      </c>
      <c r="E353" s="94" t="s">
        <v>348</v>
      </c>
      <c r="F353" s="29"/>
      <c r="G353" s="29"/>
      <c r="H353" s="29"/>
      <c r="I353" s="29"/>
      <c r="J353" s="33"/>
      <c r="K353" s="10"/>
    </row>
    <row r="354" spans="1:11" ht="15">
      <c r="A354" s="95"/>
      <c r="B354" s="76"/>
      <c r="C354" s="88" t="s">
        <v>390</v>
      </c>
      <c r="D354" s="21">
        <v>340</v>
      </c>
      <c r="E354" s="94" t="s">
        <v>350</v>
      </c>
      <c r="F354" s="29">
        <f>SUM(G354:J354)</f>
        <v>0</v>
      </c>
      <c r="G354" s="29"/>
      <c r="H354" s="29"/>
      <c r="I354" s="29"/>
      <c r="J354" s="33"/>
      <c r="K354" s="10"/>
    </row>
    <row r="355" spans="1:11" ht="15">
      <c r="A355" s="95"/>
      <c r="B355" s="76"/>
      <c r="C355" s="88" t="s">
        <v>351</v>
      </c>
      <c r="D355" s="21">
        <v>341</v>
      </c>
      <c r="E355" s="97" t="s">
        <v>352</v>
      </c>
      <c r="F355" s="29">
        <f>SUM(G355:J355)</f>
        <v>100</v>
      </c>
      <c r="G355" s="29">
        <v>25</v>
      </c>
      <c r="H355" s="29">
        <v>25</v>
      </c>
      <c r="I355" s="29">
        <v>25</v>
      </c>
      <c r="J355" s="33">
        <v>25</v>
      </c>
      <c r="K355" s="10"/>
    </row>
    <row r="356" spans="1:11" ht="15" customHeight="1">
      <c r="A356" s="95"/>
      <c r="B356" s="241" t="s">
        <v>391</v>
      </c>
      <c r="C356" s="241"/>
      <c r="D356" s="21">
        <v>342</v>
      </c>
      <c r="E356" s="97" t="s">
        <v>354</v>
      </c>
      <c r="F356" s="29">
        <f>SUM(G356:J356)</f>
        <v>276</v>
      </c>
      <c r="G356" s="29">
        <v>0</v>
      </c>
      <c r="H356" s="29">
        <v>170</v>
      </c>
      <c r="I356" s="29">
        <f>56-50</f>
        <v>6</v>
      </c>
      <c r="J356" s="33">
        <f>50+50</f>
        <v>100</v>
      </c>
      <c r="K356" s="10"/>
    </row>
    <row r="357" spans="1:11" ht="15">
      <c r="A357" s="90" t="s">
        <v>457</v>
      </c>
      <c r="B357" s="31"/>
      <c r="C357" s="40"/>
      <c r="D357" s="21">
        <v>343</v>
      </c>
      <c r="E357" s="22">
        <v>79</v>
      </c>
      <c r="F357" s="29"/>
      <c r="G357" s="29"/>
      <c r="H357" s="29"/>
      <c r="I357" s="29"/>
      <c r="J357" s="33"/>
      <c r="K357" s="10"/>
    </row>
    <row r="358" spans="1:11" ht="15">
      <c r="A358" s="32" t="s">
        <v>402</v>
      </c>
      <c r="B358" s="76"/>
      <c r="C358" s="40"/>
      <c r="D358" s="21">
        <v>344</v>
      </c>
      <c r="E358" s="22">
        <v>81</v>
      </c>
      <c r="F358" s="29"/>
      <c r="G358" s="29"/>
      <c r="H358" s="29"/>
      <c r="I358" s="29"/>
      <c r="J358" s="33"/>
      <c r="K358" s="24"/>
    </row>
    <row r="359" spans="1:11" ht="15">
      <c r="A359" s="123" t="s">
        <v>393</v>
      </c>
      <c r="B359" s="124"/>
      <c r="C359" s="124"/>
      <c r="D359" s="21">
        <v>345</v>
      </c>
      <c r="E359" s="170"/>
      <c r="F359" s="29">
        <f>+F360+F363</f>
        <v>25641.8</v>
      </c>
      <c r="G359" s="29">
        <f>+G360+G363</f>
        <v>8001.5</v>
      </c>
      <c r="H359" s="29">
        <f>+H360+H363</f>
        <v>7772.5</v>
      </c>
      <c r="I359" s="29">
        <f>+I360+I363</f>
        <v>3439</v>
      </c>
      <c r="J359" s="29">
        <f>+J360+J363</f>
        <v>6428.8</v>
      </c>
      <c r="K359" s="10"/>
    </row>
    <row r="360" spans="1:14" ht="15">
      <c r="A360" s="136"/>
      <c r="B360" s="126" t="s">
        <v>458</v>
      </c>
      <c r="C360" s="53"/>
      <c r="D360" s="21">
        <v>346</v>
      </c>
      <c r="E360" s="22" t="s">
        <v>459</v>
      </c>
      <c r="F360" s="29">
        <f>SUM(F361:F362)</f>
        <v>8764.3</v>
      </c>
      <c r="G360" s="29">
        <f>SUM(G361:G362)</f>
        <v>2983</v>
      </c>
      <c r="H360" s="29">
        <f>SUM(H361:H362)</f>
        <v>2483</v>
      </c>
      <c r="I360" s="29">
        <f>SUM(I361:I362)</f>
        <v>1083</v>
      </c>
      <c r="J360" s="29">
        <f>SUM(J361:J362)</f>
        <v>2215.3</v>
      </c>
      <c r="K360" s="10"/>
      <c r="N360" s="1" t="s">
        <v>460</v>
      </c>
    </row>
    <row r="361" spans="1:14" ht="15">
      <c r="A361" s="136"/>
      <c r="B361" s="126"/>
      <c r="C361" s="126" t="s">
        <v>461</v>
      </c>
      <c r="D361" s="21">
        <v>347</v>
      </c>
      <c r="E361" s="22" t="s">
        <v>462</v>
      </c>
      <c r="F361" s="29">
        <f>SUM(G361:J361)</f>
        <v>4332.3</v>
      </c>
      <c r="G361" s="29">
        <v>1300</v>
      </c>
      <c r="H361" s="29">
        <v>1100</v>
      </c>
      <c r="I361" s="29">
        <v>500</v>
      </c>
      <c r="J361" s="33">
        <f>1300+132.3</f>
        <v>1432.3</v>
      </c>
      <c r="K361" s="171"/>
      <c r="L361" s="172"/>
      <c r="M361" s="2">
        <v>270</v>
      </c>
      <c r="N361" s="2">
        <v>5200</v>
      </c>
    </row>
    <row r="362" spans="1:14" ht="15">
      <c r="A362" s="136"/>
      <c r="B362" s="126"/>
      <c r="C362" s="126" t="s">
        <v>463</v>
      </c>
      <c r="D362" s="21">
        <v>348</v>
      </c>
      <c r="E362" s="22" t="s">
        <v>464</v>
      </c>
      <c r="F362" s="29">
        <f>SUM(G362:J362)</f>
        <v>4432</v>
      </c>
      <c r="G362" s="29">
        <v>1683</v>
      </c>
      <c r="H362" s="29">
        <v>1383</v>
      </c>
      <c r="I362" s="29">
        <v>583</v>
      </c>
      <c r="J362" s="33">
        <f>683+100</f>
        <v>783</v>
      </c>
      <c r="K362" s="171"/>
      <c r="L362" s="172"/>
      <c r="M362" s="2">
        <v>287</v>
      </c>
      <c r="N362" s="2">
        <v>5532</v>
      </c>
    </row>
    <row r="363" spans="1:14" ht="15">
      <c r="A363" s="136"/>
      <c r="B363" s="126" t="s">
        <v>465</v>
      </c>
      <c r="C363" s="102"/>
      <c r="D363" s="21">
        <v>349</v>
      </c>
      <c r="E363" s="22" t="s">
        <v>466</v>
      </c>
      <c r="F363" s="29">
        <f>SUM(F364:F366)</f>
        <v>16877.5</v>
      </c>
      <c r="G363" s="29">
        <f>SUM(G364:G366)</f>
        <v>5018.5</v>
      </c>
      <c r="H363" s="29">
        <f>SUM(H364:H366)</f>
        <v>5289.5</v>
      </c>
      <c r="I363" s="29">
        <f>SUM(I364:I366)</f>
        <v>2356</v>
      </c>
      <c r="J363" s="29">
        <f>SUM(J364:J366)</f>
        <v>4213.5</v>
      </c>
      <c r="K363" s="171"/>
      <c r="L363" s="172"/>
      <c r="M363" s="2">
        <v>440</v>
      </c>
      <c r="N363" s="2">
        <v>8663</v>
      </c>
    </row>
    <row r="364" spans="1:14" ht="15">
      <c r="A364" s="136"/>
      <c r="B364" s="126"/>
      <c r="C364" s="126" t="s">
        <v>467</v>
      </c>
      <c r="D364" s="21">
        <v>350</v>
      </c>
      <c r="E364" s="22" t="s">
        <v>468</v>
      </c>
      <c r="F364" s="29">
        <f>SUM(G364:J364)</f>
        <v>9310.5</v>
      </c>
      <c r="G364" s="29">
        <v>2743.5</v>
      </c>
      <c r="H364" s="29">
        <f>3412.5+50+100</f>
        <v>3562.5</v>
      </c>
      <c r="I364" s="29">
        <f>983+50</f>
        <v>1033</v>
      </c>
      <c r="J364" s="33">
        <f>1771.5+100+100</f>
        <v>1971.5</v>
      </c>
      <c r="K364" s="171"/>
      <c r="L364" s="172"/>
      <c r="M364" s="2">
        <v>575</v>
      </c>
      <c r="N364" s="2">
        <v>11032</v>
      </c>
    </row>
    <row r="365" spans="1:14" ht="15">
      <c r="A365" s="136"/>
      <c r="B365" s="126"/>
      <c r="C365" s="126" t="s">
        <v>469</v>
      </c>
      <c r="D365" s="21">
        <v>351</v>
      </c>
      <c r="E365" s="22" t="s">
        <v>470</v>
      </c>
      <c r="F365" s="29">
        <f>SUM(G365:J365)</f>
        <v>5523</v>
      </c>
      <c r="G365" s="29">
        <v>1625</v>
      </c>
      <c r="H365" s="29">
        <v>1225</v>
      </c>
      <c r="I365" s="29">
        <f>1123-50-50</f>
        <v>1023</v>
      </c>
      <c r="J365" s="33">
        <v>1650</v>
      </c>
      <c r="K365" s="171"/>
      <c r="L365" s="172"/>
      <c r="M365" s="2">
        <v>118</v>
      </c>
      <c r="N365" s="2">
        <v>2329</v>
      </c>
    </row>
    <row r="366" spans="1:14" ht="15">
      <c r="A366" s="136"/>
      <c r="B366" s="126"/>
      <c r="C366" s="40" t="s">
        <v>471</v>
      </c>
      <c r="D366" s="21">
        <v>352</v>
      </c>
      <c r="E366" s="22" t="s">
        <v>472</v>
      </c>
      <c r="F366" s="29">
        <f>SUM(G366:J366)</f>
        <v>2044</v>
      </c>
      <c r="G366" s="29">
        <v>650</v>
      </c>
      <c r="H366" s="29">
        <v>502</v>
      </c>
      <c r="I366" s="29">
        <v>300</v>
      </c>
      <c r="J366" s="33">
        <v>592</v>
      </c>
      <c r="K366" s="171"/>
      <c r="L366" s="172"/>
      <c r="M366" s="2">
        <f>SUM(M361:M365)</f>
        <v>1690</v>
      </c>
      <c r="N366" s="172">
        <v>32756</v>
      </c>
    </row>
    <row r="367" spans="1:11" ht="15">
      <c r="A367" s="136"/>
      <c r="B367" s="126" t="s">
        <v>473</v>
      </c>
      <c r="C367" s="126"/>
      <c r="D367" s="21">
        <v>353</v>
      </c>
      <c r="E367" s="22" t="s">
        <v>474</v>
      </c>
      <c r="F367" s="29"/>
      <c r="G367" s="29"/>
      <c r="H367" s="29"/>
      <c r="I367" s="29"/>
      <c r="J367" s="33"/>
      <c r="K367" s="10"/>
    </row>
    <row r="368" spans="1:11" ht="15">
      <c r="A368" s="136"/>
      <c r="B368" s="126" t="s">
        <v>475</v>
      </c>
      <c r="C368" s="53"/>
      <c r="D368" s="21">
        <v>354</v>
      </c>
      <c r="E368" s="22" t="s">
        <v>476</v>
      </c>
      <c r="F368" s="29"/>
      <c r="G368" s="29"/>
      <c r="H368" s="29"/>
      <c r="I368" s="29"/>
      <c r="J368" s="29"/>
      <c r="K368" s="10"/>
    </row>
    <row r="369" spans="1:13" ht="15">
      <c r="A369" s="136"/>
      <c r="B369" s="126"/>
      <c r="C369" s="126" t="s">
        <v>477</v>
      </c>
      <c r="D369" s="21">
        <v>355</v>
      </c>
      <c r="E369" s="22" t="s">
        <v>478</v>
      </c>
      <c r="F369" s="29"/>
      <c r="G369" s="29"/>
      <c r="H369" s="29"/>
      <c r="I369" s="29"/>
      <c r="J369" s="33"/>
      <c r="K369" s="24"/>
      <c r="M369" s="173"/>
    </row>
    <row r="370" spans="1:11" ht="15">
      <c r="A370" s="136"/>
      <c r="B370" s="126" t="s">
        <v>479</v>
      </c>
      <c r="C370" s="126"/>
      <c r="D370" s="21">
        <v>356</v>
      </c>
      <c r="E370" s="22" t="s">
        <v>480</v>
      </c>
      <c r="F370" s="29"/>
      <c r="G370" s="29"/>
      <c r="H370" s="29"/>
      <c r="I370" s="29"/>
      <c r="J370" s="29"/>
      <c r="K370" s="10"/>
    </row>
    <row r="371" spans="1:11" ht="15">
      <c r="A371" s="136"/>
      <c r="B371" s="126"/>
      <c r="C371" s="126" t="s">
        <v>481</v>
      </c>
      <c r="D371" s="21">
        <v>357</v>
      </c>
      <c r="E371" s="22" t="s">
        <v>482</v>
      </c>
      <c r="F371" s="29"/>
      <c r="G371" s="29"/>
      <c r="H371" s="29"/>
      <c r="I371" s="29"/>
      <c r="J371" s="33"/>
      <c r="K371" s="10"/>
    </row>
    <row r="372" spans="1:11" ht="15">
      <c r="A372" s="136"/>
      <c r="B372" s="126"/>
      <c r="C372" s="126" t="s">
        <v>483</v>
      </c>
      <c r="D372" s="21">
        <v>358</v>
      </c>
      <c r="E372" s="22" t="s">
        <v>484</v>
      </c>
      <c r="F372" s="29"/>
      <c r="G372" s="29"/>
      <c r="H372" s="29"/>
      <c r="I372" s="29"/>
      <c r="J372" s="33"/>
      <c r="K372" s="10"/>
    </row>
    <row r="373" spans="1:11" ht="15">
      <c r="A373" s="136"/>
      <c r="B373" s="40" t="s">
        <v>485</v>
      </c>
      <c r="C373" s="40"/>
      <c r="D373" s="21">
        <v>359</v>
      </c>
      <c r="E373" s="22" t="s">
        <v>486</v>
      </c>
      <c r="F373" s="29"/>
      <c r="G373" s="29"/>
      <c r="H373" s="29"/>
      <c r="I373" s="29"/>
      <c r="J373" s="33"/>
      <c r="K373" s="10"/>
    </row>
    <row r="374" spans="1:11" ht="15">
      <c r="A374" s="174"/>
      <c r="B374" s="175"/>
      <c r="C374" s="175"/>
      <c r="D374" s="103">
        <v>360</v>
      </c>
      <c r="E374" s="22"/>
      <c r="F374" s="29"/>
      <c r="G374" s="29"/>
      <c r="H374" s="29"/>
      <c r="I374" s="29"/>
      <c r="J374" s="33"/>
      <c r="K374" s="10"/>
    </row>
    <row r="375" spans="1:11" ht="15.75">
      <c r="A375" s="150" t="s">
        <v>487</v>
      </c>
      <c r="B375" s="176"/>
      <c r="C375" s="177"/>
      <c r="D375" s="108">
        <v>361</v>
      </c>
      <c r="E375" s="109" t="s">
        <v>488</v>
      </c>
      <c r="F375" s="129">
        <f>F376+F389</f>
        <v>34</v>
      </c>
      <c r="G375" s="129">
        <f>G376+G389</f>
        <v>0</v>
      </c>
      <c r="H375" s="129">
        <f>H376+H389</f>
        <v>10</v>
      </c>
      <c r="I375" s="129">
        <f>I376+I389</f>
        <v>0</v>
      </c>
      <c r="J375" s="142">
        <f>J376+J389</f>
        <v>24</v>
      </c>
      <c r="K375" s="10"/>
    </row>
    <row r="376" spans="1:11" ht="15">
      <c r="A376" s="111" t="s">
        <v>383</v>
      </c>
      <c r="B376" s="101"/>
      <c r="C376" s="101"/>
      <c r="D376" s="21">
        <v>362</v>
      </c>
      <c r="E376" s="22" t="s">
        <v>268</v>
      </c>
      <c r="F376" s="29">
        <f>F377+F378+F379</f>
        <v>34</v>
      </c>
      <c r="G376" s="29">
        <f>G377+G378+G379</f>
        <v>0</v>
      </c>
      <c r="H376" s="29">
        <f>H377+H378+H379</f>
        <v>10</v>
      </c>
      <c r="I376" s="29">
        <f>I377+I378+I379</f>
        <v>0</v>
      </c>
      <c r="J376" s="33">
        <f>J377+J378+J379</f>
        <v>24</v>
      </c>
      <c r="K376" s="10"/>
    </row>
    <row r="377" spans="1:11" ht="15">
      <c r="A377" s="39" t="s">
        <v>384</v>
      </c>
      <c r="B377" s="113"/>
      <c r="C377" s="113"/>
      <c r="D377" s="21">
        <v>363</v>
      </c>
      <c r="E377" s="22">
        <v>10</v>
      </c>
      <c r="F377" s="29">
        <f>H377+I377+J377</f>
        <v>0</v>
      </c>
      <c r="G377" s="29"/>
      <c r="H377" s="29"/>
      <c r="I377" s="29"/>
      <c r="J377" s="33"/>
      <c r="K377" s="10"/>
    </row>
    <row r="378" spans="1:11" ht="15">
      <c r="A378" s="32" t="s">
        <v>385</v>
      </c>
      <c r="B378" s="113"/>
      <c r="C378" s="113"/>
      <c r="D378" s="21">
        <v>364</v>
      </c>
      <c r="E378" s="22">
        <v>20</v>
      </c>
      <c r="F378" s="29">
        <f>H378+I378+J378</f>
        <v>0</v>
      </c>
      <c r="G378" s="29"/>
      <c r="H378" s="29"/>
      <c r="I378" s="29"/>
      <c r="J378" s="33"/>
      <c r="K378" s="10"/>
    </row>
    <row r="379" spans="1:11" ht="15">
      <c r="A379" s="75" t="s">
        <v>286</v>
      </c>
      <c r="B379" s="115"/>
      <c r="C379" s="101"/>
      <c r="D379" s="21">
        <v>365</v>
      </c>
      <c r="E379" s="22" t="s">
        <v>287</v>
      </c>
      <c r="F379" s="29">
        <f>F380+F383</f>
        <v>34</v>
      </c>
      <c r="G379" s="29">
        <f>G380+G383</f>
        <v>0</v>
      </c>
      <c r="H379" s="29">
        <f>H380+H383</f>
        <v>10</v>
      </c>
      <c r="I379" s="29">
        <f>I380+I383</f>
        <v>0</v>
      </c>
      <c r="J379" s="33">
        <f>J380+J383</f>
        <v>24</v>
      </c>
      <c r="K379" s="10"/>
    </row>
    <row r="380" spans="1:11" ht="15">
      <c r="A380" s="95"/>
      <c r="B380" s="76" t="s">
        <v>420</v>
      </c>
      <c r="C380" s="101"/>
      <c r="D380" s="21">
        <v>366</v>
      </c>
      <c r="E380" s="22" t="s">
        <v>289</v>
      </c>
      <c r="F380" s="29">
        <f>F381+F382</f>
        <v>34</v>
      </c>
      <c r="G380" s="29">
        <f>G381+G382</f>
        <v>0</v>
      </c>
      <c r="H380" s="29">
        <f>H381+H382</f>
        <v>10</v>
      </c>
      <c r="I380" s="29">
        <f>I381+I382</f>
        <v>0</v>
      </c>
      <c r="J380" s="33">
        <f>J381+J382</f>
        <v>24</v>
      </c>
      <c r="K380" s="10"/>
    </row>
    <row r="381" spans="1:11" ht="15">
      <c r="A381" s="95"/>
      <c r="B381" s="76"/>
      <c r="C381" s="116" t="s">
        <v>489</v>
      </c>
      <c r="D381" s="21">
        <v>367</v>
      </c>
      <c r="E381" s="22" t="s">
        <v>291</v>
      </c>
      <c r="F381" s="29">
        <f>SUM(G381:J381)</f>
        <v>34</v>
      </c>
      <c r="G381" s="29">
        <v>0</v>
      </c>
      <c r="H381" s="29">
        <v>10</v>
      </c>
      <c r="I381" s="29">
        <v>0</v>
      </c>
      <c r="J381" s="33">
        <v>24</v>
      </c>
      <c r="K381" s="10"/>
    </row>
    <row r="382" spans="1:11" ht="15">
      <c r="A382" s="95"/>
      <c r="B382" s="31"/>
      <c r="C382" s="116" t="s">
        <v>490</v>
      </c>
      <c r="D382" s="21">
        <v>368</v>
      </c>
      <c r="E382" s="22" t="s">
        <v>293</v>
      </c>
      <c r="F382" s="29">
        <f>SUM(G382:J382)</f>
        <v>0</v>
      </c>
      <c r="G382" s="29"/>
      <c r="H382" s="29"/>
      <c r="I382" s="29"/>
      <c r="J382" s="33"/>
      <c r="K382" s="10"/>
    </row>
    <row r="383" spans="1:11" ht="15">
      <c r="A383" s="95"/>
      <c r="B383" s="76" t="s">
        <v>302</v>
      </c>
      <c r="C383" s="76"/>
      <c r="D383" s="21">
        <v>369</v>
      </c>
      <c r="E383" s="22" t="s">
        <v>303</v>
      </c>
      <c r="F383" s="29"/>
      <c r="G383" s="29"/>
      <c r="H383" s="29"/>
      <c r="I383" s="29"/>
      <c r="J383" s="33"/>
      <c r="K383" s="10"/>
    </row>
    <row r="384" spans="1:11" ht="15">
      <c r="A384" s="95"/>
      <c r="B384" s="31"/>
      <c r="C384" s="38" t="s">
        <v>491</v>
      </c>
      <c r="D384" s="21">
        <v>370</v>
      </c>
      <c r="E384" s="22" t="s">
        <v>305</v>
      </c>
      <c r="F384" s="29"/>
      <c r="G384" s="29"/>
      <c r="H384" s="29"/>
      <c r="I384" s="29"/>
      <c r="J384" s="33"/>
      <c r="K384" s="10"/>
    </row>
    <row r="385" spans="1:11" ht="15">
      <c r="A385" s="75" t="s">
        <v>492</v>
      </c>
      <c r="B385" s="40"/>
      <c r="C385" s="145"/>
      <c r="D385" s="21">
        <v>371</v>
      </c>
      <c r="E385" s="22">
        <v>57</v>
      </c>
      <c r="F385" s="29"/>
      <c r="G385" s="29"/>
      <c r="H385" s="29"/>
      <c r="I385" s="29"/>
      <c r="J385" s="33"/>
      <c r="K385" s="10"/>
    </row>
    <row r="386" spans="1:11" ht="15">
      <c r="A386" s="95"/>
      <c r="B386" s="84" t="s">
        <v>322</v>
      </c>
      <c r="C386" s="145"/>
      <c r="D386" s="21">
        <v>372</v>
      </c>
      <c r="E386" s="22" t="s">
        <v>323</v>
      </c>
      <c r="F386" s="29"/>
      <c r="G386" s="29"/>
      <c r="H386" s="29"/>
      <c r="I386" s="29"/>
      <c r="J386" s="33"/>
      <c r="K386" s="10"/>
    </row>
    <row r="387" spans="1:11" ht="15">
      <c r="A387" s="95"/>
      <c r="B387" s="84"/>
      <c r="C387" s="86" t="s">
        <v>453</v>
      </c>
      <c r="D387" s="21">
        <v>373</v>
      </c>
      <c r="E387" s="22" t="s">
        <v>325</v>
      </c>
      <c r="F387" s="29"/>
      <c r="G387" s="29"/>
      <c r="H387" s="29"/>
      <c r="I387" s="29"/>
      <c r="J387" s="33"/>
      <c r="K387" s="10"/>
    </row>
    <row r="388" spans="1:11" ht="15">
      <c r="A388" s="75"/>
      <c r="B388" s="31"/>
      <c r="C388" s="86" t="s">
        <v>454</v>
      </c>
      <c r="D388" s="21">
        <v>374</v>
      </c>
      <c r="E388" s="22" t="s">
        <v>327</v>
      </c>
      <c r="F388" s="29"/>
      <c r="G388" s="29"/>
      <c r="H388" s="29"/>
      <c r="I388" s="29"/>
      <c r="J388" s="33"/>
      <c r="K388" s="10"/>
    </row>
    <row r="389" spans="1:11" ht="15">
      <c r="A389" s="90" t="s">
        <v>493</v>
      </c>
      <c r="B389" s="101"/>
      <c r="C389" s="101"/>
      <c r="D389" s="21">
        <v>375</v>
      </c>
      <c r="E389" s="22">
        <v>70</v>
      </c>
      <c r="F389" s="29">
        <f>F390</f>
        <v>0</v>
      </c>
      <c r="G389" s="29">
        <f>G390</f>
        <v>0</v>
      </c>
      <c r="H389" s="29">
        <f>H390</f>
        <v>0</v>
      </c>
      <c r="I389" s="29">
        <f>I390</f>
        <v>0</v>
      </c>
      <c r="J389" s="33">
        <f>J390</f>
        <v>0</v>
      </c>
      <c r="K389" s="10"/>
    </row>
    <row r="390" spans="1:11" ht="15">
      <c r="A390" s="75" t="s">
        <v>434</v>
      </c>
      <c r="B390" s="54"/>
      <c r="C390" s="101"/>
      <c r="D390" s="21">
        <v>376</v>
      </c>
      <c r="E390" s="22">
        <v>71</v>
      </c>
      <c r="F390" s="29">
        <f>F391+F396</f>
        <v>0</v>
      </c>
      <c r="G390" s="29">
        <f>G391+G396</f>
        <v>0</v>
      </c>
      <c r="H390" s="29">
        <f>H391+H396</f>
        <v>0</v>
      </c>
      <c r="I390" s="29">
        <f>I391+I396</f>
        <v>0</v>
      </c>
      <c r="J390" s="33">
        <f>J391+J396</f>
        <v>0</v>
      </c>
      <c r="K390" s="10"/>
    </row>
    <row r="391" spans="1:11" ht="15">
      <c r="A391" s="95"/>
      <c r="B391" s="76" t="s">
        <v>389</v>
      </c>
      <c r="C391" s="101"/>
      <c r="D391" s="21">
        <v>377</v>
      </c>
      <c r="E391" s="22" t="s">
        <v>344</v>
      </c>
      <c r="F391" s="29">
        <f>F392+F393+F394+F395</f>
        <v>0</v>
      </c>
      <c r="G391" s="29">
        <f>G392+G393+G394+G395</f>
        <v>0</v>
      </c>
      <c r="H391" s="29">
        <f>H392+H393+H394+H395</f>
        <v>0</v>
      </c>
      <c r="I391" s="29">
        <f>I392+I393+I394+I395</f>
        <v>0</v>
      </c>
      <c r="J391" s="33">
        <f>J392+J393+J394+J395</f>
        <v>0</v>
      </c>
      <c r="K391" s="10"/>
    </row>
    <row r="392" spans="1:11" ht="15">
      <c r="A392" s="95"/>
      <c r="B392" s="76"/>
      <c r="C392" s="93" t="s">
        <v>345</v>
      </c>
      <c r="D392" s="21">
        <v>378</v>
      </c>
      <c r="E392" s="94" t="s">
        <v>346</v>
      </c>
      <c r="F392" s="29"/>
      <c r="G392" s="29"/>
      <c r="H392" s="29"/>
      <c r="I392" s="29"/>
      <c r="J392" s="33"/>
      <c r="K392" s="10"/>
    </row>
    <row r="393" spans="1:11" ht="15">
      <c r="A393" s="95"/>
      <c r="B393" s="76"/>
      <c r="C393" s="96" t="s">
        <v>347</v>
      </c>
      <c r="D393" s="21">
        <v>379</v>
      </c>
      <c r="E393" s="94" t="s">
        <v>348</v>
      </c>
      <c r="F393" s="29"/>
      <c r="G393" s="29"/>
      <c r="H393" s="29"/>
      <c r="I393" s="29"/>
      <c r="J393" s="33"/>
      <c r="K393" s="10"/>
    </row>
    <row r="394" spans="1:11" ht="15">
      <c r="A394" s="95"/>
      <c r="B394" s="76"/>
      <c r="C394" s="88" t="s">
        <v>390</v>
      </c>
      <c r="D394" s="21">
        <v>380</v>
      </c>
      <c r="E394" s="94" t="s">
        <v>350</v>
      </c>
      <c r="F394" s="29"/>
      <c r="G394" s="29"/>
      <c r="H394" s="29"/>
      <c r="I394" s="29"/>
      <c r="J394" s="33"/>
      <c r="K394" s="10"/>
    </row>
    <row r="395" spans="1:11" ht="15">
      <c r="A395" s="95"/>
      <c r="B395" s="76"/>
      <c r="C395" s="88" t="s">
        <v>351</v>
      </c>
      <c r="D395" s="21">
        <v>381</v>
      </c>
      <c r="E395" s="97" t="s">
        <v>352</v>
      </c>
      <c r="F395" s="29">
        <f>SUM(G395:J395)</f>
        <v>0</v>
      </c>
      <c r="G395" s="29"/>
      <c r="H395" s="29"/>
      <c r="I395" s="29"/>
      <c r="J395" s="33"/>
      <c r="K395" s="10"/>
    </row>
    <row r="396" spans="1:11" ht="15" customHeight="1">
      <c r="A396" s="95"/>
      <c r="B396" s="241" t="s">
        <v>391</v>
      </c>
      <c r="C396" s="241"/>
      <c r="D396" s="21">
        <v>382</v>
      </c>
      <c r="E396" s="97" t="s">
        <v>354</v>
      </c>
      <c r="F396" s="29">
        <f>SUM(G396:J396)</f>
        <v>0</v>
      </c>
      <c r="G396" s="29"/>
      <c r="H396" s="29"/>
      <c r="I396" s="29"/>
      <c r="J396" s="33"/>
      <c r="K396" s="10"/>
    </row>
    <row r="397" spans="1:11" ht="15">
      <c r="A397" s="123" t="s">
        <v>393</v>
      </c>
      <c r="B397" s="124"/>
      <c r="C397" s="124"/>
      <c r="D397" s="21">
        <v>383</v>
      </c>
      <c r="E397" s="22"/>
      <c r="F397" s="29"/>
      <c r="G397" s="29"/>
      <c r="H397" s="29"/>
      <c r="I397" s="29"/>
      <c r="J397" s="33"/>
      <c r="K397" s="10"/>
    </row>
    <row r="398" spans="1:11" ht="15">
      <c r="A398" s="178"/>
      <c r="B398" s="40" t="s">
        <v>494</v>
      </c>
      <c r="C398" s="40"/>
      <c r="D398" s="21">
        <v>384</v>
      </c>
      <c r="E398" s="22" t="s">
        <v>495</v>
      </c>
      <c r="F398" s="29">
        <f>F399</f>
        <v>34</v>
      </c>
      <c r="G398" s="29">
        <f>G399</f>
        <v>0</v>
      </c>
      <c r="H398" s="29">
        <f>H399</f>
        <v>10</v>
      </c>
      <c r="I398" s="29">
        <f>I399</f>
        <v>0</v>
      </c>
      <c r="J398" s="33">
        <f>J399</f>
        <v>24</v>
      </c>
      <c r="K398" s="10"/>
    </row>
    <row r="399" spans="1:11" ht="15">
      <c r="A399" s="178"/>
      <c r="B399" s="40"/>
      <c r="C399" s="40" t="s">
        <v>496</v>
      </c>
      <c r="D399" s="21">
        <v>385</v>
      </c>
      <c r="E399" s="22" t="s">
        <v>497</v>
      </c>
      <c r="F399" s="29">
        <f>SUM(G399:J399)</f>
        <v>34</v>
      </c>
      <c r="G399" s="29"/>
      <c r="H399" s="29">
        <v>10</v>
      </c>
      <c r="I399" s="29"/>
      <c r="J399" s="33">
        <v>24</v>
      </c>
      <c r="K399" s="10"/>
    </row>
    <row r="400" spans="1:11" ht="15">
      <c r="A400" s="136"/>
      <c r="B400" s="126" t="s">
        <v>498</v>
      </c>
      <c r="C400" s="126"/>
      <c r="D400" s="21">
        <v>386</v>
      </c>
      <c r="E400" s="22" t="s">
        <v>499</v>
      </c>
      <c r="F400" s="29">
        <f>F401</f>
        <v>0</v>
      </c>
      <c r="G400" s="29">
        <f>G401</f>
        <v>0</v>
      </c>
      <c r="H400" s="29">
        <f>H401</f>
        <v>0</v>
      </c>
      <c r="I400" s="29">
        <f>I401</f>
        <v>0</v>
      </c>
      <c r="J400" s="33">
        <f>J401</f>
        <v>0</v>
      </c>
      <c r="K400" s="10"/>
    </row>
    <row r="401" spans="1:11" ht="15">
      <c r="A401" s="136"/>
      <c r="B401" s="126"/>
      <c r="C401" s="40" t="s">
        <v>500</v>
      </c>
      <c r="D401" s="21">
        <v>387</v>
      </c>
      <c r="E401" s="22" t="s">
        <v>501</v>
      </c>
      <c r="F401" s="29">
        <f>SUM(G401:J401)</f>
        <v>0</v>
      </c>
      <c r="G401" s="29">
        <v>0</v>
      </c>
      <c r="H401" s="29">
        <v>0</v>
      </c>
      <c r="I401" s="29">
        <v>0</v>
      </c>
      <c r="J401" s="33">
        <v>0</v>
      </c>
      <c r="K401" s="10"/>
    </row>
    <row r="402" spans="1:11" ht="15">
      <c r="A402" s="136"/>
      <c r="B402" s="126"/>
      <c r="C402" s="40"/>
      <c r="D402" s="103">
        <v>388</v>
      </c>
      <c r="E402" s="22"/>
      <c r="F402" s="29"/>
      <c r="G402" s="29"/>
      <c r="H402" s="29"/>
      <c r="I402" s="29"/>
      <c r="J402" s="33"/>
      <c r="K402" s="10"/>
    </row>
    <row r="403" spans="1:11" ht="15.75">
      <c r="A403" s="150" t="s">
        <v>502</v>
      </c>
      <c r="B403" s="179"/>
      <c r="C403" s="152"/>
      <c r="D403" s="108">
        <v>389</v>
      </c>
      <c r="E403" s="109" t="s">
        <v>503</v>
      </c>
      <c r="F403" s="129">
        <f>F404+F418</f>
        <v>2845</v>
      </c>
      <c r="G403" s="129">
        <f>G404+G418</f>
        <v>1391</v>
      </c>
      <c r="H403" s="129">
        <f>H404+H418</f>
        <v>677</v>
      </c>
      <c r="I403" s="129">
        <f>I404+I418</f>
        <v>454</v>
      </c>
      <c r="J403" s="129">
        <f>J404+J418</f>
        <v>323</v>
      </c>
      <c r="K403" s="10"/>
    </row>
    <row r="404" spans="1:11" ht="15">
      <c r="A404" s="157" t="s">
        <v>504</v>
      </c>
      <c r="B404" s="101"/>
      <c r="C404" s="101"/>
      <c r="D404" s="21">
        <v>390</v>
      </c>
      <c r="E404" s="22" t="s">
        <v>268</v>
      </c>
      <c r="F404" s="29">
        <f>F405+F406+F413+F407</f>
        <v>1170</v>
      </c>
      <c r="G404" s="29">
        <f>G405+G406+G413+G407</f>
        <v>288</v>
      </c>
      <c r="H404" s="29">
        <f>H405+H406+H413+H407</f>
        <v>317</v>
      </c>
      <c r="I404" s="29">
        <f>I405+I406+I413+I407</f>
        <v>247</v>
      </c>
      <c r="J404" s="33">
        <f>J405+J406+J413+J407</f>
        <v>318</v>
      </c>
      <c r="K404" s="10"/>
    </row>
    <row r="405" spans="1:11" ht="15">
      <c r="A405" s="39" t="s">
        <v>384</v>
      </c>
      <c r="B405" s="113"/>
      <c r="C405" s="113"/>
      <c r="D405" s="21">
        <v>391</v>
      </c>
      <c r="E405" s="22">
        <v>10</v>
      </c>
      <c r="F405" s="29">
        <f>SUM(G405:J405)</f>
        <v>130</v>
      </c>
      <c r="G405" s="29">
        <v>70</v>
      </c>
      <c r="H405" s="29">
        <v>30</v>
      </c>
      <c r="I405" s="29">
        <v>15</v>
      </c>
      <c r="J405" s="33">
        <v>15</v>
      </c>
      <c r="K405" s="10"/>
    </row>
    <row r="406" spans="1:11" ht="15">
      <c r="A406" s="32" t="s">
        <v>385</v>
      </c>
      <c r="B406" s="113"/>
      <c r="C406" s="113"/>
      <c r="D406" s="21">
        <v>392</v>
      </c>
      <c r="E406" s="22">
        <v>20</v>
      </c>
      <c r="F406" s="29">
        <f>SUM(G406:J406)</f>
        <v>350</v>
      </c>
      <c r="G406" s="29">
        <f>20+50</f>
        <v>70</v>
      </c>
      <c r="H406" s="29">
        <f>5+H441+H445+80-50</f>
        <v>125</v>
      </c>
      <c r="I406" s="29">
        <f>45+20</f>
        <v>65</v>
      </c>
      <c r="J406" s="33">
        <f>55+35</f>
        <v>90</v>
      </c>
      <c r="K406" s="10"/>
    </row>
    <row r="407" spans="1:11" ht="15">
      <c r="A407" s="75" t="s">
        <v>505</v>
      </c>
      <c r="B407" s="115"/>
      <c r="C407" s="101"/>
      <c r="D407" s="21">
        <v>393</v>
      </c>
      <c r="E407" s="22" t="s">
        <v>287</v>
      </c>
      <c r="F407" s="29">
        <f aca="true" t="shared" si="11" ref="F407:J408">F408</f>
        <v>690</v>
      </c>
      <c r="G407" s="29">
        <f t="shared" si="11"/>
        <v>148</v>
      </c>
      <c r="H407" s="29">
        <f t="shared" si="11"/>
        <v>162</v>
      </c>
      <c r="I407" s="29">
        <f t="shared" si="11"/>
        <v>167</v>
      </c>
      <c r="J407" s="33">
        <f t="shared" si="11"/>
        <v>213</v>
      </c>
      <c r="K407" s="10"/>
    </row>
    <row r="408" spans="1:11" ht="15">
      <c r="A408" s="95"/>
      <c r="B408" s="76" t="s">
        <v>420</v>
      </c>
      <c r="C408" s="101"/>
      <c r="D408" s="21">
        <v>394</v>
      </c>
      <c r="E408" s="22" t="s">
        <v>289</v>
      </c>
      <c r="F408" s="29">
        <f t="shared" si="11"/>
        <v>690</v>
      </c>
      <c r="G408" s="29">
        <f t="shared" si="11"/>
        <v>148</v>
      </c>
      <c r="H408" s="29">
        <f t="shared" si="11"/>
        <v>162</v>
      </c>
      <c r="I408" s="29">
        <f t="shared" si="11"/>
        <v>167</v>
      </c>
      <c r="J408" s="33">
        <f t="shared" si="11"/>
        <v>213</v>
      </c>
      <c r="K408" s="10"/>
    </row>
    <row r="409" spans="1:11" ht="15">
      <c r="A409" s="95"/>
      <c r="B409" s="31"/>
      <c r="C409" s="116" t="s">
        <v>386</v>
      </c>
      <c r="D409" s="21">
        <v>395</v>
      </c>
      <c r="E409" s="22" t="s">
        <v>291</v>
      </c>
      <c r="F409" s="29">
        <f>SUM(G409:J409)</f>
        <v>690</v>
      </c>
      <c r="G409" s="29">
        <f>70+8+50+25-5</f>
        <v>148</v>
      </c>
      <c r="H409" s="29">
        <f>117+87+50+25-112-5</f>
        <v>162</v>
      </c>
      <c r="I409" s="29">
        <v>167</v>
      </c>
      <c r="J409" s="33">
        <f>117+88+50+25-77+10</f>
        <v>213</v>
      </c>
      <c r="K409" s="10"/>
    </row>
    <row r="410" spans="1:11" ht="15">
      <c r="A410" s="75" t="s">
        <v>387</v>
      </c>
      <c r="B410" s="76"/>
      <c r="C410" s="161"/>
      <c r="D410" s="21">
        <v>396</v>
      </c>
      <c r="E410" s="22" t="s">
        <v>452</v>
      </c>
      <c r="F410" s="29"/>
      <c r="G410" s="29"/>
      <c r="H410" s="29"/>
      <c r="I410" s="29"/>
      <c r="J410" s="33"/>
      <c r="K410" s="10"/>
    </row>
    <row r="411" spans="1:11" ht="15">
      <c r="A411" s="95"/>
      <c r="B411" s="76" t="s">
        <v>307</v>
      </c>
      <c r="C411" s="162"/>
      <c r="D411" s="21">
        <v>397</v>
      </c>
      <c r="E411" s="22" t="s">
        <v>308</v>
      </c>
      <c r="F411" s="29"/>
      <c r="G411" s="29"/>
      <c r="H411" s="29"/>
      <c r="I411" s="29"/>
      <c r="J411" s="33"/>
      <c r="K411" s="10"/>
    </row>
    <row r="412" spans="1:11" ht="15">
      <c r="A412" s="95"/>
      <c r="B412" s="31"/>
      <c r="C412" s="116" t="s">
        <v>319</v>
      </c>
      <c r="D412" s="21">
        <v>398</v>
      </c>
      <c r="E412" s="22" t="s">
        <v>320</v>
      </c>
      <c r="F412" s="29"/>
      <c r="G412" s="29"/>
      <c r="H412" s="29"/>
      <c r="I412" s="29"/>
      <c r="J412" s="33"/>
      <c r="K412" s="10"/>
    </row>
    <row r="413" spans="1:11" ht="15">
      <c r="A413" s="65" t="s">
        <v>328</v>
      </c>
      <c r="B413" s="40"/>
      <c r="C413" s="161"/>
      <c r="D413" s="21">
        <v>399</v>
      </c>
      <c r="E413" s="22">
        <v>59</v>
      </c>
      <c r="F413" s="29">
        <f>F414+F415+F416</f>
        <v>0</v>
      </c>
      <c r="G413" s="29">
        <f>G414+G415+G416</f>
        <v>0</v>
      </c>
      <c r="H413" s="29">
        <f>H414+H415+H416</f>
        <v>0</v>
      </c>
      <c r="I413" s="29">
        <f>I414+I415+I416</f>
        <v>0</v>
      </c>
      <c r="J413" s="33">
        <f>J414+J415+J416</f>
        <v>0</v>
      </c>
      <c r="K413" s="10"/>
    </row>
    <row r="414" spans="1:11" ht="15">
      <c r="A414" s="95"/>
      <c r="B414" s="167" t="s">
        <v>456</v>
      </c>
      <c r="C414" s="145"/>
      <c r="D414" s="21">
        <v>400</v>
      </c>
      <c r="E414" s="22" t="s">
        <v>334</v>
      </c>
      <c r="F414" s="29">
        <f>SUM(G414:J414)</f>
        <v>0</v>
      </c>
      <c r="G414" s="29"/>
      <c r="H414" s="29"/>
      <c r="I414" s="29"/>
      <c r="J414" s="33"/>
      <c r="K414" s="10"/>
    </row>
    <row r="415" spans="1:11" ht="15">
      <c r="A415" s="95"/>
      <c r="B415" s="167" t="s">
        <v>506</v>
      </c>
      <c r="C415" s="145"/>
      <c r="D415" s="21">
        <v>401</v>
      </c>
      <c r="E415" s="22" t="s">
        <v>336</v>
      </c>
      <c r="F415" s="29">
        <f>SUM(G415:J415)</f>
        <v>0</v>
      </c>
      <c r="G415" s="29"/>
      <c r="H415" s="29"/>
      <c r="I415" s="29"/>
      <c r="J415" s="33"/>
      <c r="K415" s="10"/>
    </row>
    <row r="416" spans="1:11" ht="15">
      <c r="A416" s="95"/>
      <c r="B416" s="167" t="s">
        <v>507</v>
      </c>
      <c r="C416" s="145"/>
      <c r="D416" s="21">
        <v>402</v>
      </c>
      <c r="E416" s="22" t="s">
        <v>338</v>
      </c>
      <c r="F416" s="29"/>
      <c r="G416" s="29"/>
      <c r="H416" s="29"/>
      <c r="I416" s="29"/>
      <c r="J416" s="33"/>
      <c r="K416" s="10"/>
    </row>
    <row r="417" spans="1:11" ht="15">
      <c r="A417" s="90" t="s">
        <v>341</v>
      </c>
      <c r="B417" s="101"/>
      <c r="C417" s="180"/>
      <c r="D417" s="21">
        <v>403</v>
      </c>
      <c r="E417" s="22">
        <v>70</v>
      </c>
      <c r="F417" s="29"/>
      <c r="G417" s="29"/>
      <c r="H417" s="29"/>
      <c r="I417" s="29"/>
      <c r="J417" s="33"/>
      <c r="K417" s="10"/>
    </row>
    <row r="418" spans="1:11" ht="15">
      <c r="A418" s="75" t="s">
        <v>342</v>
      </c>
      <c r="B418" s="54"/>
      <c r="C418" s="101"/>
      <c r="D418" s="21">
        <v>404</v>
      </c>
      <c r="E418" s="22">
        <v>71</v>
      </c>
      <c r="F418" s="29">
        <f>F419+F424</f>
        <v>1675</v>
      </c>
      <c r="G418" s="29">
        <f>G419+G424</f>
        <v>1103</v>
      </c>
      <c r="H418" s="29">
        <f>H419+H424</f>
        <v>360</v>
      </c>
      <c r="I418" s="29">
        <f>I419+I424</f>
        <v>207</v>
      </c>
      <c r="J418" s="33">
        <f>J419+J424</f>
        <v>5</v>
      </c>
      <c r="K418" s="10"/>
    </row>
    <row r="419" spans="1:11" ht="15">
      <c r="A419" s="95"/>
      <c r="B419" s="76" t="s">
        <v>508</v>
      </c>
      <c r="C419" s="101"/>
      <c r="D419" s="21">
        <v>405</v>
      </c>
      <c r="E419" s="22" t="s">
        <v>344</v>
      </c>
      <c r="F419" s="29">
        <f>F420+F421+F422+F423</f>
        <v>1660</v>
      </c>
      <c r="G419" s="29">
        <f>G420+G421+G422+G423</f>
        <v>1103</v>
      </c>
      <c r="H419" s="29">
        <f>H420+H421+H422+H423</f>
        <v>355</v>
      </c>
      <c r="I419" s="29">
        <f>I420+I421+I422+I423</f>
        <v>202</v>
      </c>
      <c r="J419" s="33">
        <f>J420+J421+J422+J423</f>
        <v>0</v>
      </c>
      <c r="K419" s="10"/>
    </row>
    <row r="420" spans="1:11" ht="15">
      <c r="A420" s="95"/>
      <c r="B420" s="76"/>
      <c r="C420" s="93" t="s">
        <v>345</v>
      </c>
      <c r="D420" s="21">
        <v>406</v>
      </c>
      <c r="E420" s="94" t="s">
        <v>346</v>
      </c>
      <c r="F420" s="29">
        <f aca="true" t="shared" si="12" ref="F420:F428">SUM(G420:J420)</f>
        <v>1098</v>
      </c>
      <c r="G420" s="29">
        <f>898+200</f>
        <v>1098</v>
      </c>
      <c r="H420" s="29">
        <v>0</v>
      </c>
      <c r="I420" s="29">
        <v>0</v>
      </c>
      <c r="J420" s="33"/>
      <c r="K420" s="10"/>
    </row>
    <row r="421" spans="1:11" ht="15">
      <c r="A421" s="95"/>
      <c r="B421" s="76"/>
      <c r="C421" s="96" t="s">
        <v>347</v>
      </c>
      <c r="D421" s="21">
        <v>407</v>
      </c>
      <c r="E421" s="94" t="s">
        <v>348</v>
      </c>
      <c r="F421" s="29">
        <f t="shared" si="12"/>
        <v>0</v>
      </c>
      <c r="G421" s="29"/>
      <c r="H421" s="29"/>
      <c r="I421" s="29"/>
      <c r="J421" s="33"/>
      <c r="K421" s="10"/>
    </row>
    <row r="422" spans="1:11" ht="15">
      <c r="A422" s="95"/>
      <c r="B422" s="76"/>
      <c r="C422" s="88" t="s">
        <v>390</v>
      </c>
      <c r="D422" s="21">
        <v>408</v>
      </c>
      <c r="E422" s="94" t="s">
        <v>350</v>
      </c>
      <c r="F422" s="29">
        <f t="shared" si="12"/>
        <v>0</v>
      </c>
      <c r="G422" s="29"/>
      <c r="H422" s="29"/>
      <c r="I422" s="29"/>
      <c r="J422" s="33"/>
      <c r="K422" s="10"/>
    </row>
    <row r="423" spans="1:11" ht="15">
      <c r="A423" s="95"/>
      <c r="B423" s="76"/>
      <c r="C423" s="88" t="s">
        <v>351</v>
      </c>
      <c r="D423" s="21">
        <v>409</v>
      </c>
      <c r="E423" s="97" t="s">
        <v>352</v>
      </c>
      <c r="F423" s="29">
        <f t="shared" si="12"/>
        <v>562</v>
      </c>
      <c r="G423" s="29">
        <v>5</v>
      </c>
      <c r="H423" s="29">
        <v>355</v>
      </c>
      <c r="I423" s="29">
        <f>177+25</f>
        <v>202</v>
      </c>
      <c r="J423" s="33">
        <v>0</v>
      </c>
      <c r="K423" s="10"/>
    </row>
    <row r="424" spans="1:11" ht="15" customHeight="1">
      <c r="A424" s="95"/>
      <c r="B424" s="241" t="s">
        <v>391</v>
      </c>
      <c r="C424" s="241"/>
      <c r="D424" s="21">
        <v>410</v>
      </c>
      <c r="E424" s="97" t="s">
        <v>354</v>
      </c>
      <c r="F424" s="29">
        <f t="shared" si="12"/>
        <v>15</v>
      </c>
      <c r="G424" s="29"/>
      <c r="H424" s="29">
        <v>5</v>
      </c>
      <c r="I424" s="29">
        <v>5</v>
      </c>
      <c r="J424" s="33">
        <v>5</v>
      </c>
      <c r="K424" s="10"/>
    </row>
    <row r="425" spans="1:11" ht="15">
      <c r="A425" s="90" t="s">
        <v>362</v>
      </c>
      <c r="B425" s="31"/>
      <c r="C425" s="40"/>
      <c r="D425" s="21">
        <v>411</v>
      </c>
      <c r="E425" s="22">
        <v>79</v>
      </c>
      <c r="F425" s="29">
        <f t="shared" si="12"/>
        <v>0</v>
      </c>
      <c r="G425" s="29"/>
      <c r="H425" s="29"/>
      <c r="I425" s="29"/>
      <c r="J425" s="33"/>
      <c r="K425" s="10"/>
    </row>
    <row r="426" spans="1:11" ht="15">
      <c r="A426" s="32" t="s">
        <v>368</v>
      </c>
      <c r="B426" s="76"/>
      <c r="C426" s="40"/>
      <c r="D426" s="21">
        <v>412</v>
      </c>
      <c r="E426" s="22">
        <v>81</v>
      </c>
      <c r="F426" s="29">
        <f t="shared" si="12"/>
        <v>0</v>
      </c>
      <c r="G426" s="29"/>
      <c r="H426" s="29"/>
      <c r="I426" s="29"/>
      <c r="J426" s="33"/>
      <c r="K426" s="10"/>
    </row>
    <row r="427" spans="1:11" ht="15">
      <c r="A427" s="32"/>
      <c r="B427" s="76" t="s">
        <v>369</v>
      </c>
      <c r="C427" s="40"/>
      <c r="D427" s="21">
        <v>413</v>
      </c>
      <c r="E427" s="22" t="s">
        <v>370</v>
      </c>
      <c r="F427" s="29">
        <f t="shared" si="12"/>
        <v>0</v>
      </c>
      <c r="G427" s="29"/>
      <c r="H427" s="29"/>
      <c r="I427" s="29"/>
      <c r="J427" s="33"/>
      <c r="K427" s="10"/>
    </row>
    <row r="428" spans="1:11" ht="15">
      <c r="A428" s="48"/>
      <c r="B428" s="80" t="s">
        <v>371</v>
      </c>
      <c r="C428" s="40"/>
      <c r="D428" s="21">
        <v>414</v>
      </c>
      <c r="E428" s="22" t="s">
        <v>372</v>
      </c>
      <c r="F428" s="29">
        <f t="shared" si="12"/>
        <v>0</v>
      </c>
      <c r="G428" s="29"/>
      <c r="H428" s="29"/>
      <c r="I428" s="29"/>
      <c r="J428" s="33"/>
      <c r="K428" s="10"/>
    </row>
    <row r="429" spans="1:11" ht="15">
      <c r="A429" s="123" t="s">
        <v>393</v>
      </c>
      <c r="B429" s="124"/>
      <c r="C429" s="124"/>
      <c r="D429" s="21">
        <v>415</v>
      </c>
      <c r="E429" s="22"/>
      <c r="F429" s="29">
        <f>F431+F435+F441+F444+F445+F432</f>
        <v>2845</v>
      </c>
      <c r="G429" s="29">
        <f>G431+G435+G441+G444+G445+G432</f>
        <v>1391</v>
      </c>
      <c r="H429" s="29">
        <f>H431+H435+H441+H444+H445+H432</f>
        <v>677</v>
      </c>
      <c r="I429" s="29">
        <f>I431+I435+I441+I444+I445+I432</f>
        <v>454</v>
      </c>
      <c r="J429" s="29">
        <f>J431+J435+J441+J444+J445+J432</f>
        <v>323</v>
      </c>
      <c r="K429" s="10"/>
    </row>
    <row r="430" spans="1:11" ht="15">
      <c r="A430" s="178"/>
      <c r="B430" s="126" t="s">
        <v>509</v>
      </c>
      <c r="C430" s="40"/>
      <c r="D430" s="21">
        <v>416</v>
      </c>
      <c r="E430" s="22" t="s">
        <v>510</v>
      </c>
      <c r="F430" s="29">
        <f>SUM(F431:F439)</f>
        <v>2455</v>
      </c>
      <c r="G430" s="29">
        <f>SUM(G431:G439)</f>
        <v>1341</v>
      </c>
      <c r="H430" s="29">
        <f>SUM(H431:H439)</f>
        <v>567</v>
      </c>
      <c r="I430" s="29">
        <f>SUM(I431:I439)</f>
        <v>334</v>
      </c>
      <c r="J430" s="29">
        <f>SUM(J431:J439)</f>
        <v>213</v>
      </c>
      <c r="K430" s="10"/>
    </row>
    <row r="431" spans="1:11" ht="15">
      <c r="A431" s="178"/>
      <c r="B431" s="126"/>
      <c r="C431" s="40" t="s">
        <v>511</v>
      </c>
      <c r="D431" s="21">
        <v>417</v>
      </c>
      <c r="E431" s="97" t="s">
        <v>512</v>
      </c>
      <c r="F431" s="29">
        <f aca="true" t="shared" si="13" ref="F431:F439">SUM(G431:J431)</f>
        <v>360</v>
      </c>
      <c r="G431" s="29">
        <f>70+15+70</f>
        <v>155</v>
      </c>
      <c r="H431" s="29">
        <v>50</v>
      </c>
      <c r="I431" s="29">
        <v>50</v>
      </c>
      <c r="J431" s="33">
        <v>105</v>
      </c>
      <c r="K431" s="10"/>
    </row>
    <row r="432" spans="1:11" ht="15">
      <c r="A432" s="178"/>
      <c r="B432" s="126"/>
      <c r="C432" s="38" t="s">
        <v>513</v>
      </c>
      <c r="D432" s="21">
        <v>418</v>
      </c>
      <c r="E432" s="97" t="s">
        <v>514</v>
      </c>
      <c r="F432" s="29">
        <f t="shared" si="13"/>
        <v>60</v>
      </c>
      <c r="G432" s="29">
        <v>0</v>
      </c>
      <c r="H432" s="29">
        <v>20</v>
      </c>
      <c r="I432" s="29">
        <v>20</v>
      </c>
      <c r="J432" s="33">
        <v>20</v>
      </c>
      <c r="K432" s="10"/>
    </row>
    <row r="433" spans="1:11" ht="15">
      <c r="A433" s="178"/>
      <c r="B433" s="126"/>
      <c r="C433" s="40" t="s">
        <v>515</v>
      </c>
      <c r="D433" s="21">
        <v>419</v>
      </c>
      <c r="E433" s="97" t="s">
        <v>516</v>
      </c>
      <c r="F433" s="29">
        <f t="shared" si="13"/>
        <v>0</v>
      </c>
      <c r="G433" s="29"/>
      <c r="H433" s="29"/>
      <c r="I433" s="29"/>
      <c r="J433" s="33"/>
      <c r="K433" s="10"/>
    </row>
    <row r="434" spans="1:11" ht="15">
      <c r="A434" s="178"/>
      <c r="B434" s="126"/>
      <c r="C434" s="38" t="s">
        <v>517</v>
      </c>
      <c r="D434" s="21">
        <v>420</v>
      </c>
      <c r="E434" s="97" t="s">
        <v>518</v>
      </c>
      <c r="F434" s="29">
        <f t="shared" si="13"/>
        <v>0</v>
      </c>
      <c r="G434" s="29"/>
      <c r="H434" s="29"/>
      <c r="I434" s="29"/>
      <c r="J434" s="33"/>
      <c r="K434" s="10"/>
    </row>
    <row r="435" spans="1:11" ht="15">
      <c r="A435" s="178"/>
      <c r="B435" s="126"/>
      <c r="C435" s="38" t="s">
        <v>519</v>
      </c>
      <c r="D435" s="21">
        <v>421</v>
      </c>
      <c r="E435" s="97" t="s">
        <v>520</v>
      </c>
      <c r="F435" s="29">
        <f t="shared" si="13"/>
        <v>2035</v>
      </c>
      <c r="G435" s="29">
        <f>88+898+200</f>
        <v>1186</v>
      </c>
      <c r="H435" s="29">
        <f>87+305+155-50</f>
        <v>497</v>
      </c>
      <c r="I435" s="29">
        <f>87+177</f>
        <v>264</v>
      </c>
      <c r="J435" s="33">
        <v>88</v>
      </c>
      <c r="K435" s="10"/>
    </row>
    <row r="436" spans="1:11" ht="15">
      <c r="A436" s="178"/>
      <c r="B436" s="126"/>
      <c r="C436" s="38" t="s">
        <v>521</v>
      </c>
      <c r="D436" s="21">
        <v>422</v>
      </c>
      <c r="E436" s="97" t="s">
        <v>522</v>
      </c>
      <c r="F436" s="29">
        <f t="shared" si="13"/>
        <v>0</v>
      </c>
      <c r="G436" s="29"/>
      <c r="H436" s="29"/>
      <c r="I436" s="29"/>
      <c r="J436" s="33"/>
      <c r="K436" s="10"/>
    </row>
    <row r="437" spans="1:11" ht="15">
      <c r="A437" s="178"/>
      <c r="B437" s="126"/>
      <c r="C437" s="38" t="s">
        <v>523</v>
      </c>
      <c r="D437" s="21">
        <v>423</v>
      </c>
      <c r="E437" s="97" t="s">
        <v>524</v>
      </c>
      <c r="F437" s="29">
        <f t="shared" si="13"/>
        <v>0</v>
      </c>
      <c r="G437" s="29"/>
      <c r="H437" s="29"/>
      <c r="I437" s="29"/>
      <c r="J437" s="33"/>
      <c r="K437" s="10"/>
    </row>
    <row r="438" spans="1:11" ht="15">
      <c r="A438" s="178"/>
      <c r="B438" s="126"/>
      <c r="C438" s="38" t="s">
        <v>525</v>
      </c>
      <c r="D438" s="21">
        <v>424</v>
      </c>
      <c r="E438" s="97" t="s">
        <v>526</v>
      </c>
      <c r="F438" s="29">
        <f t="shared" si="13"/>
        <v>0</v>
      </c>
      <c r="G438" s="29"/>
      <c r="H438" s="29"/>
      <c r="I438" s="29"/>
      <c r="J438" s="33"/>
      <c r="K438" s="10"/>
    </row>
    <row r="439" spans="1:11" ht="15">
      <c r="A439" s="178"/>
      <c r="B439" s="126"/>
      <c r="C439" s="40" t="s">
        <v>527</v>
      </c>
      <c r="D439" s="21">
        <v>425</v>
      </c>
      <c r="E439" s="97" t="s">
        <v>528</v>
      </c>
      <c r="F439" s="29">
        <f t="shared" si="13"/>
        <v>0</v>
      </c>
      <c r="G439" s="29"/>
      <c r="H439" s="29"/>
      <c r="I439" s="29"/>
      <c r="J439" s="33"/>
      <c r="K439" s="10"/>
    </row>
    <row r="440" spans="1:11" ht="15">
      <c r="A440" s="178"/>
      <c r="B440" s="126" t="s">
        <v>529</v>
      </c>
      <c r="C440" s="40"/>
      <c r="D440" s="21">
        <v>426</v>
      </c>
      <c r="E440" s="22" t="s">
        <v>530</v>
      </c>
      <c r="F440" s="29">
        <f>SUM(F441:F443)</f>
        <v>120</v>
      </c>
      <c r="G440" s="29">
        <f>SUM(G441:G443)</f>
        <v>0</v>
      </c>
      <c r="H440" s="29">
        <f>SUM(H441:H443)</f>
        <v>10</v>
      </c>
      <c r="I440" s="29">
        <f>SUM(I441:I443)</f>
        <v>55</v>
      </c>
      <c r="J440" s="29">
        <f>SUM(J441:J443)</f>
        <v>55</v>
      </c>
      <c r="K440" s="10"/>
    </row>
    <row r="441" spans="1:11" ht="15">
      <c r="A441" s="178"/>
      <c r="B441" s="126"/>
      <c r="C441" s="40" t="s">
        <v>531</v>
      </c>
      <c r="D441" s="21">
        <v>427</v>
      </c>
      <c r="E441" s="97" t="s">
        <v>532</v>
      </c>
      <c r="F441" s="29">
        <f>SUM(G441:J441)</f>
        <v>105</v>
      </c>
      <c r="G441" s="29">
        <v>0</v>
      </c>
      <c r="H441" s="29">
        <v>10</v>
      </c>
      <c r="I441" s="29">
        <v>50</v>
      </c>
      <c r="J441" s="33">
        <v>45</v>
      </c>
      <c r="K441" s="10"/>
    </row>
    <row r="442" spans="1:11" ht="15">
      <c r="A442" s="178"/>
      <c r="B442" s="126"/>
      <c r="C442" s="40" t="s">
        <v>533</v>
      </c>
      <c r="D442" s="21">
        <v>428</v>
      </c>
      <c r="E442" s="97" t="s">
        <v>534</v>
      </c>
      <c r="F442" s="29">
        <f>SUM(G442:J442)</f>
        <v>5</v>
      </c>
      <c r="G442" s="29"/>
      <c r="H442" s="29"/>
      <c r="I442" s="29">
        <v>5</v>
      </c>
      <c r="J442" s="33"/>
      <c r="K442" s="10"/>
    </row>
    <row r="443" spans="1:11" ht="15">
      <c r="A443" s="178"/>
      <c r="B443" s="126"/>
      <c r="C443" s="38" t="s">
        <v>535</v>
      </c>
      <c r="D443" s="21">
        <v>429</v>
      </c>
      <c r="E443" s="97" t="s">
        <v>536</v>
      </c>
      <c r="F443" s="29">
        <f>SUM(G443:J443)</f>
        <v>10</v>
      </c>
      <c r="G443" s="29"/>
      <c r="H443" s="29"/>
      <c r="I443" s="29"/>
      <c r="J443" s="33">
        <v>10</v>
      </c>
      <c r="K443" s="10"/>
    </row>
    <row r="444" spans="1:11" ht="15">
      <c r="A444" s="178"/>
      <c r="B444" s="126" t="s">
        <v>537</v>
      </c>
      <c r="C444" s="102"/>
      <c r="D444" s="21">
        <v>430</v>
      </c>
      <c r="E444" s="22" t="s">
        <v>538</v>
      </c>
      <c r="F444" s="29">
        <f>SUM(G444:J444)</f>
        <v>45</v>
      </c>
      <c r="G444" s="29">
        <v>0</v>
      </c>
      <c r="H444" s="29">
        <v>20</v>
      </c>
      <c r="I444" s="29">
        <v>0</v>
      </c>
      <c r="J444" s="33">
        <v>25</v>
      </c>
      <c r="K444" s="10"/>
    </row>
    <row r="445" spans="1:11" ht="15">
      <c r="A445" s="178"/>
      <c r="B445" s="126" t="s">
        <v>539</v>
      </c>
      <c r="C445" s="102"/>
      <c r="D445" s="21">
        <v>431</v>
      </c>
      <c r="E445" s="22" t="s">
        <v>540</v>
      </c>
      <c r="F445" s="29">
        <f>SUM(G445:J445)</f>
        <v>240</v>
      </c>
      <c r="G445" s="29">
        <v>50</v>
      </c>
      <c r="H445" s="29">
        <f>80+50-50</f>
        <v>80</v>
      </c>
      <c r="I445" s="29">
        <f>20+50</f>
        <v>70</v>
      </c>
      <c r="J445" s="33">
        <v>40</v>
      </c>
      <c r="K445" s="10"/>
    </row>
    <row r="446" spans="1:11" ht="15">
      <c r="A446" s="174"/>
      <c r="B446" s="175"/>
      <c r="C446" s="175"/>
      <c r="D446" s="103">
        <v>432</v>
      </c>
      <c r="E446" s="22"/>
      <c r="F446" s="29"/>
      <c r="G446" s="29"/>
      <c r="H446" s="29"/>
      <c r="I446" s="29"/>
      <c r="J446" s="33"/>
      <c r="K446" s="10"/>
    </row>
    <row r="447" spans="1:11" ht="15.75">
      <c r="A447" s="150" t="s">
        <v>541</v>
      </c>
      <c r="B447" s="181"/>
      <c r="C447" s="182"/>
      <c r="D447" s="108">
        <v>433</v>
      </c>
      <c r="E447" s="109" t="s">
        <v>542</v>
      </c>
      <c r="F447" s="129">
        <f>F448+F465</f>
        <v>4910</v>
      </c>
      <c r="G447" s="129">
        <f>G448+G465</f>
        <v>1495.1100000000001</v>
      </c>
      <c r="H447" s="129">
        <f>H448+H465</f>
        <v>1107.98</v>
      </c>
      <c r="I447" s="129">
        <f>I448+I465</f>
        <v>1717.79</v>
      </c>
      <c r="J447" s="142">
        <f>J448+J465</f>
        <v>589.1199999999999</v>
      </c>
      <c r="K447" s="10"/>
    </row>
    <row r="448" spans="1:11" ht="15">
      <c r="A448" s="111" t="s">
        <v>543</v>
      </c>
      <c r="B448" s="101"/>
      <c r="C448" s="101"/>
      <c r="D448" s="21">
        <v>434</v>
      </c>
      <c r="E448" s="22" t="s">
        <v>268</v>
      </c>
      <c r="F448" s="29">
        <f>F449+F450+F451+F454+F459+F463</f>
        <v>4910</v>
      </c>
      <c r="G448" s="29">
        <f>G449+G450+G451+G454+G459+G463</f>
        <v>1495.1100000000001</v>
      </c>
      <c r="H448" s="29">
        <f>H449+H450+H451+H454+H459+H463</f>
        <v>1107.98</v>
      </c>
      <c r="I448" s="29">
        <f>I449+I450+I451+I454+I459+I463</f>
        <v>1717.79</v>
      </c>
      <c r="J448" s="29">
        <f>J449+J450+J451+J454+J459+J463</f>
        <v>589.1199999999999</v>
      </c>
      <c r="K448" s="10"/>
    </row>
    <row r="449" spans="1:11" ht="15">
      <c r="A449" s="39" t="s">
        <v>384</v>
      </c>
      <c r="B449" s="113"/>
      <c r="C449" s="113"/>
      <c r="D449" s="21">
        <v>435</v>
      </c>
      <c r="E449" s="22">
        <v>10</v>
      </c>
      <c r="F449" s="29">
        <f>SUM(G449:J449)</f>
        <v>2240</v>
      </c>
      <c r="G449" s="29">
        <f>731.61+53+38-5.5</f>
        <v>817.11</v>
      </c>
      <c r="H449" s="29">
        <f>246.48+52+37-4.5</f>
        <v>330.98</v>
      </c>
      <c r="I449" s="29">
        <f>558.88+421.91</f>
        <v>980.79</v>
      </c>
      <c r="J449" s="33">
        <f>421.91+52+37-5.5+27.62-421.91</f>
        <v>111.11999999999995</v>
      </c>
      <c r="K449" s="10"/>
    </row>
    <row r="450" spans="1:11" ht="15">
      <c r="A450" s="32" t="s">
        <v>385</v>
      </c>
      <c r="B450" s="113"/>
      <c r="C450" s="113"/>
      <c r="D450" s="21">
        <v>436</v>
      </c>
      <c r="E450" s="22">
        <v>20</v>
      </c>
      <c r="F450" s="29">
        <f>SUM(G450:J450)</f>
        <v>460</v>
      </c>
      <c r="G450" s="29">
        <f>10+105</f>
        <v>115</v>
      </c>
      <c r="H450" s="29">
        <f>10+105</f>
        <v>115</v>
      </c>
      <c r="I450" s="29">
        <f>10+105</f>
        <v>115</v>
      </c>
      <c r="J450" s="33">
        <f>10+105</f>
        <v>115</v>
      </c>
      <c r="K450" s="10"/>
    </row>
    <row r="451" spans="1:11" ht="15">
      <c r="A451" s="75" t="s">
        <v>505</v>
      </c>
      <c r="B451" s="115"/>
      <c r="C451" s="101"/>
      <c r="D451" s="21">
        <v>437</v>
      </c>
      <c r="E451" s="22" t="s">
        <v>287</v>
      </c>
      <c r="F451" s="29"/>
      <c r="G451" s="29"/>
      <c r="H451" s="29"/>
      <c r="I451" s="29"/>
      <c r="J451" s="33"/>
      <c r="K451" s="10"/>
    </row>
    <row r="452" spans="1:11" ht="15">
      <c r="A452" s="95"/>
      <c r="B452" s="76" t="s">
        <v>288</v>
      </c>
      <c r="C452" s="101"/>
      <c r="D452" s="21">
        <v>438</v>
      </c>
      <c r="E452" s="22" t="s">
        <v>289</v>
      </c>
      <c r="F452" s="29"/>
      <c r="G452" s="29"/>
      <c r="H452" s="29"/>
      <c r="I452" s="29"/>
      <c r="J452" s="33"/>
      <c r="K452" s="10"/>
    </row>
    <row r="453" spans="1:11" ht="15">
      <c r="A453" s="95"/>
      <c r="B453" s="31"/>
      <c r="C453" s="116" t="s">
        <v>386</v>
      </c>
      <c r="D453" s="21">
        <v>439</v>
      </c>
      <c r="E453" s="22" t="s">
        <v>291</v>
      </c>
      <c r="F453" s="29"/>
      <c r="G453" s="29"/>
      <c r="H453" s="29"/>
      <c r="I453" s="29"/>
      <c r="J453" s="33"/>
      <c r="K453" s="10"/>
    </row>
    <row r="454" spans="1:11" ht="15">
      <c r="A454" s="75" t="s">
        <v>306</v>
      </c>
      <c r="B454" s="76"/>
      <c r="C454" s="161"/>
      <c r="D454" s="21">
        <v>440</v>
      </c>
      <c r="E454" s="22" t="s">
        <v>452</v>
      </c>
      <c r="F454" s="29"/>
      <c r="G454" s="29"/>
      <c r="H454" s="29"/>
      <c r="I454" s="29"/>
      <c r="J454" s="33"/>
      <c r="K454" s="10"/>
    </row>
    <row r="455" spans="1:11" ht="15">
      <c r="A455" s="95"/>
      <c r="B455" s="76" t="s">
        <v>307</v>
      </c>
      <c r="C455" s="162"/>
      <c r="D455" s="21">
        <v>441</v>
      </c>
      <c r="E455" s="22" t="s">
        <v>308</v>
      </c>
      <c r="F455" s="29"/>
      <c r="G455" s="29"/>
      <c r="H455" s="29"/>
      <c r="I455" s="29"/>
      <c r="J455" s="33"/>
      <c r="K455" s="10"/>
    </row>
    <row r="456" spans="1:11" ht="15">
      <c r="A456" s="95"/>
      <c r="B456" s="31"/>
      <c r="C456" s="116" t="s">
        <v>544</v>
      </c>
      <c r="D456" s="21">
        <v>442</v>
      </c>
      <c r="E456" s="22" t="s">
        <v>310</v>
      </c>
      <c r="F456" s="29"/>
      <c r="G456" s="29"/>
      <c r="H456" s="29"/>
      <c r="I456" s="29"/>
      <c r="J456" s="33"/>
      <c r="K456" s="10"/>
    </row>
    <row r="457" spans="1:11" ht="15">
      <c r="A457" s="95"/>
      <c r="B457" s="31"/>
      <c r="C457" s="40" t="s">
        <v>311</v>
      </c>
      <c r="D457" s="21">
        <v>443</v>
      </c>
      <c r="E457" s="22" t="s">
        <v>312</v>
      </c>
      <c r="F457" s="29"/>
      <c r="G457" s="29"/>
      <c r="H457" s="29"/>
      <c r="I457" s="29"/>
      <c r="J457" s="33"/>
      <c r="K457" s="10"/>
    </row>
    <row r="458" spans="1:11" ht="15">
      <c r="A458" s="95"/>
      <c r="B458" s="31"/>
      <c r="C458" s="116" t="s">
        <v>319</v>
      </c>
      <c r="D458" s="21">
        <v>444</v>
      </c>
      <c r="E458" s="22" t="s">
        <v>320</v>
      </c>
      <c r="F458" s="29"/>
      <c r="G458" s="29"/>
      <c r="H458" s="29"/>
      <c r="I458" s="29"/>
      <c r="J458" s="33"/>
      <c r="K458" s="10"/>
    </row>
    <row r="459" spans="1:11" ht="15">
      <c r="A459" s="75" t="s">
        <v>321</v>
      </c>
      <c r="B459" s="40"/>
      <c r="C459" s="161"/>
      <c r="D459" s="21">
        <v>445</v>
      </c>
      <c r="E459" s="22">
        <v>57</v>
      </c>
      <c r="F459" s="29">
        <f>+F460</f>
        <v>2210</v>
      </c>
      <c r="G459" s="29">
        <f>+G460</f>
        <v>563</v>
      </c>
      <c r="H459" s="29">
        <f>+H460</f>
        <v>662</v>
      </c>
      <c r="I459" s="29">
        <f>+I460</f>
        <v>622</v>
      </c>
      <c r="J459" s="29">
        <f>+J460</f>
        <v>363</v>
      </c>
      <c r="K459" s="10"/>
    </row>
    <row r="460" spans="1:11" ht="15">
      <c r="A460" s="95"/>
      <c r="B460" s="84" t="s">
        <v>322</v>
      </c>
      <c r="C460" s="183"/>
      <c r="D460" s="21">
        <v>446</v>
      </c>
      <c r="E460" s="22" t="s">
        <v>323</v>
      </c>
      <c r="F460" s="29">
        <f>SUM(F461:F462)</f>
        <v>2210</v>
      </c>
      <c r="G460" s="29">
        <f>SUM(G461:G462)</f>
        <v>563</v>
      </c>
      <c r="H460" s="29">
        <f>SUM(H461:H462)</f>
        <v>662</v>
      </c>
      <c r="I460" s="29">
        <f>SUM(I461:I462)</f>
        <v>622</v>
      </c>
      <c r="J460" s="29">
        <f>SUM(J461:J462)</f>
        <v>363</v>
      </c>
      <c r="K460" s="10"/>
    </row>
    <row r="461" spans="1:11" ht="15">
      <c r="A461" s="75"/>
      <c r="B461" s="31"/>
      <c r="C461" s="86" t="s">
        <v>453</v>
      </c>
      <c r="D461" s="21">
        <v>447</v>
      </c>
      <c r="E461" s="22" t="s">
        <v>325</v>
      </c>
      <c r="F461" s="29">
        <f>SUM(G461:J461)</f>
        <v>2210</v>
      </c>
      <c r="G461" s="29">
        <f>200+250+60+38+15</f>
        <v>563</v>
      </c>
      <c r="H461" s="29">
        <f>300+250+60+37+15</f>
        <v>662</v>
      </c>
      <c r="I461" s="29">
        <f>250+60+37+15+260</f>
        <v>622</v>
      </c>
      <c r="J461" s="33">
        <f>260+250+60+38+15-260</f>
        <v>363</v>
      </c>
      <c r="K461" s="10"/>
    </row>
    <row r="462" spans="1:11" ht="15">
      <c r="A462" s="75"/>
      <c r="B462" s="31"/>
      <c r="C462" s="86" t="s">
        <v>454</v>
      </c>
      <c r="D462" s="21">
        <v>448</v>
      </c>
      <c r="E462" s="22" t="s">
        <v>327</v>
      </c>
      <c r="F462" s="29">
        <f>SUM(G462:J462)</f>
        <v>0</v>
      </c>
      <c r="G462" s="29"/>
      <c r="H462" s="29"/>
      <c r="I462" s="29"/>
      <c r="J462" s="33"/>
      <c r="K462" s="10"/>
    </row>
    <row r="463" spans="1:11" ht="15">
      <c r="A463" s="65" t="s">
        <v>328</v>
      </c>
      <c r="B463" s="40"/>
      <c r="C463" s="161"/>
      <c r="D463" s="21">
        <v>449</v>
      </c>
      <c r="E463" s="22">
        <v>59</v>
      </c>
      <c r="F463" s="29"/>
      <c r="G463" s="29"/>
      <c r="H463" s="29"/>
      <c r="I463" s="29"/>
      <c r="J463" s="33"/>
      <c r="K463" s="10"/>
    </row>
    <row r="464" spans="1:11" ht="15">
      <c r="A464" s="95"/>
      <c r="B464" s="167" t="s">
        <v>456</v>
      </c>
      <c r="C464" s="145"/>
      <c r="D464" s="21">
        <v>450</v>
      </c>
      <c r="E464" s="22" t="s">
        <v>334</v>
      </c>
      <c r="F464" s="29"/>
      <c r="G464" s="29"/>
      <c r="H464" s="29"/>
      <c r="I464" s="29"/>
      <c r="J464" s="33"/>
      <c r="K464" s="10"/>
    </row>
    <row r="465" spans="1:11" ht="15">
      <c r="A465" s="90" t="s">
        <v>545</v>
      </c>
      <c r="B465" s="101"/>
      <c r="C465" s="180"/>
      <c r="D465" s="21">
        <v>451</v>
      </c>
      <c r="E465" s="22">
        <v>70</v>
      </c>
      <c r="F465" s="29">
        <f>F466+F473</f>
        <v>0</v>
      </c>
      <c r="G465" s="29">
        <f>G466+G472</f>
        <v>0</v>
      </c>
      <c r="H465" s="29">
        <f>H466+H472</f>
        <v>0</v>
      </c>
      <c r="I465" s="29">
        <f>I466+I472</f>
        <v>0</v>
      </c>
      <c r="J465" s="33">
        <f>J466+J472</f>
        <v>0</v>
      </c>
      <c r="K465" s="10"/>
    </row>
    <row r="466" spans="1:11" ht="15">
      <c r="A466" s="75" t="s">
        <v>342</v>
      </c>
      <c r="B466" s="54"/>
      <c r="C466" s="101"/>
      <c r="D466" s="21">
        <v>452</v>
      </c>
      <c r="E466" s="22">
        <v>71</v>
      </c>
      <c r="F466" s="29">
        <f>F467+F472</f>
        <v>0</v>
      </c>
      <c r="G466" s="29">
        <f>G467+G472</f>
        <v>0</v>
      </c>
      <c r="H466" s="29">
        <f>H467+H472</f>
        <v>0</v>
      </c>
      <c r="I466" s="29">
        <f>I467+I472</f>
        <v>0</v>
      </c>
      <c r="J466" s="33">
        <f>J467+J472</f>
        <v>0</v>
      </c>
      <c r="K466" s="10"/>
    </row>
    <row r="467" spans="1:11" ht="15">
      <c r="A467" s="95"/>
      <c r="B467" s="76" t="s">
        <v>389</v>
      </c>
      <c r="C467" s="101"/>
      <c r="D467" s="21">
        <v>453</v>
      </c>
      <c r="E467" s="22" t="s">
        <v>344</v>
      </c>
      <c r="F467" s="29">
        <f>F468+F469+F470+F471+F472</f>
        <v>0</v>
      </c>
      <c r="G467" s="29">
        <f>G468+G469+G470+G471+G472</f>
        <v>0</v>
      </c>
      <c r="H467" s="29">
        <f>H468+H469+H470+H471+H472</f>
        <v>0</v>
      </c>
      <c r="I467" s="29">
        <f>I468+I469+I470+I471+I472</f>
        <v>0</v>
      </c>
      <c r="J467" s="29">
        <f>J468+J469+J470+J471+J472</f>
        <v>0</v>
      </c>
      <c r="K467" s="10"/>
    </row>
    <row r="468" spans="1:11" ht="15">
      <c r="A468" s="95"/>
      <c r="B468" s="76"/>
      <c r="C468" s="93" t="s">
        <v>345</v>
      </c>
      <c r="D468" s="21">
        <v>454</v>
      </c>
      <c r="E468" s="94" t="s">
        <v>346</v>
      </c>
      <c r="F468" s="29">
        <f>SUM(G468:J468)</f>
        <v>0</v>
      </c>
      <c r="G468" s="29"/>
      <c r="H468" s="29"/>
      <c r="I468" s="29">
        <v>0</v>
      </c>
      <c r="J468" s="33"/>
      <c r="K468" s="10"/>
    </row>
    <row r="469" spans="1:11" ht="15">
      <c r="A469" s="95"/>
      <c r="B469" s="76"/>
      <c r="C469" s="96" t="s">
        <v>347</v>
      </c>
      <c r="D469" s="21">
        <v>455</v>
      </c>
      <c r="E469" s="94" t="s">
        <v>348</v>
      </c>
      <c r="F469" s="29">
        <f>SUM(G469:J469)</f>
        <v>0</v>
      </c>
      <c r="G469" s="29"/>
      <c r="H469" s="29"/>
      <c r="I469" s="29"/>
      <c r="J469" s="33"/>
      <c r="K469" s="10"/>
    </row>
    <row r="470" spans="1:11" ht="15">
      <c r="A470" s="95"/>
      <c r="B470" s="76"/>
      <c r="C470" s="88" t="s">
        <v>390</v>
      </c>
      <c r="D470" s="21">
        <v>456</v>
      </c>
      <c r="E470" s="94" t="s">
        <v>350</v>
      </c>
      <c r="F470" s="29">
        <f>SUM(G470:J470)</f>
        <v>0</v>
      </c>
      <c r="G470" s="29"/>
      <c r="H470" s="29"/>
      <c r="I470" s="29"/>
      <c r="J470" s="33"/>
      <c r="K470" s="10"/>
    </row>
    <row r="471" spans="1:11" ht="15">
      <c r="A471" s="95"/>
      <c r="B471" s="76"/>
      <c r="C471" s="88" t="s">
        <v>351</v>
      </c>
      <c r="D471" s="21">
        <v>457</v>
      </c>
      <c r="E471" s="97" t="s">
        <v>352</v>
      </c>
      <c r="F471" s="29">
        <f>SUM(G471:J471)</f>
        <v>0</v>
      </c>
      <c r="G471" s="29"/>
      <c r="H471" s="29"/>
      <c r="I471" s="29">
        <v>0</v>
      </c>
      <c r="J471" s="33"/>
      <c r="K471" s="10"/>
    </row>
    <row r="472" spans="1:11" ht="15" customHeight="1">
      <c r="A472" s="95"/>
      <c r="B472" s="241" t="s">
        <v>391</v>
      </c>
      <c r="C472" s="241"/>
      <c r="D472" s="21">
        <v>458</v>
      </c>
      <c r="E472" s="97" t="s">
        <v>354</v>
      </c>
      <c r="F472" s="29">
        <f>SUM(G472:J472)</f>
        <v>0</v>
      </c>
      <c r="G472" s="29"/>
      <c r="H472" s="29"/>
      <c r="I472" s="29">
        <v>0</v>
      </c>
      <c r="J472" s="33"/>
      <c r="K472" s="10"/>
    </row>
    <row r="473" spans="1:11" ht="15">
      <c r="A473" s="118" t="s">
        <v>355</v>
      </c>
      <c r="B473" s="119"/>
      <c r="C473" s="120"/>
      <c r="D473" s="21">
        <v>459</v>
      </c>
      <c r="E473" s="22">
        <v>72</v>
      </c>
      <c r="F473" s="29">
        <f aca="true" t="shared" si="14" ref="F473:J474">+F474</f>
        <v>0</v>
      </c>
      <c r="G473" s="29">
        <f t="shared" si="14"/>
        <v>0</v>
      </c>
      <c r="H473" s="29">
        <f t="shared" si="14"/>
        <v>0</v>
      </c>
      <c r="I473" s="29">
        <f t="shared" si="14"/>
        <v>0</v>
      </c>
      <c r="J473" s="29">
        <f t="shared" si="14"/>
        <v>0</v>
      </c>
      <c r="K473" s="10"/>
    </row>
    <row r="474" spans="1:11" ht="15">
      <c r="A474" s="121"/>
      <c r="B474" s="98" t="s">
        <v>546</v>
      </c>
      <c r="C474" s="120"/>
      <c r="D474" s="21">
        <v>460</v>
      </c>
      <c r="E474" s="22" t="s">
        <v>357</v>
      </c>
      <c r="F474" s="29">
        <f t="shared" si="14"/>
        <v>0</v>
      </c>
      <c r="G474" s="29">
        <f t="shared" si="14"/>
        <v>0</v>
      </c>
      <c r="H474" s="29">
        <f t="shared" si="14"/>
        <v>0</v>
      </c>
      <c r="I474" s="29">
        <f t="shared" si="14"/>
        <v>0</v>
      </c>
      <c r="J474" s="29">
        <f t="shared" si="14"/>
        <v>0</v>
      </c>
      <c r="K474" s="24"/>
    </row>
    <row r="475" spans="1:11" ht="15">
      <c r="A475" s="121"/>
      <c r="B475" s="122"/>
      <c r="C475" s="40" t="s">
        <v>360</v>
      </c>
      <c r="D475" s="21">
        <v>461</v>
      </c>
      <c r="E475" s="22" t="s">
        <v>361</v>
      </c>
      <c r="F475" s="29">
        <f>SUM(G475:J475)</f>
        <v>0</v>
      </c>
      <c r="G475" s="29"/>
      <c r="H475" s="29"/>
      <c r="I475" s="29"/>
      <c r="J475" s="33"/>
      <c r="K475" s="10"/>
    </row>
    <row r="476" spans="1:11" ht="15">
      <c r="A476" s="90" t="s">
        <v>457</v>
      </c>
      <c r="B476" s="31"/>
      <c r="C476" s="40"/>
      <c r="D476" s="21">
        <v>462</v>
      </c>
      <c r="E476" s="22">
        <v>79</v>
      </c>
      <c r="F476" s="29"/>
      <c r="G476" s="29"/>
      <c r="H476" s="29"/>
      <c r="I476" s="29"/>
      <c r="J476" s="33"/>
      <c r="K476" s="10"/>
    </row>
    <row r="477" spans="1:11" ht="15">
      <c r="A477" s="32" t="s">
        <v>368</v>
      </c>
      <c r="B477" s="76"/>
      <c r="C477" s="40"/>
      <c r="D477" s="21">
        <v>463</v>
      </c>
      <c r="E477" s="22">
        <v>81</v>
      </c>
      <c r="F477" s="29"/>
      <c r="G477" s="29"/>
      <c r="H477" s="29"/>
      <c r="I477" s="29"/>
      <c r="J477" s="33"/>
      <c r="K477" s="10"/>
    </row>
    <row r="478" spans="1:11" ht="15">
      <c r="A478" s="48"/>
      <c r="B478" s="80" t="s">
        <v>371</v>
      </c>
      <c r="C478" s="40"/>
      <c r="D478" s="21">
        <v>464</v>
      </c>
      <c r="E478" s="22" t="s">
        <v>372</v>
      </c>
      <c r="F478" s="29"/>
      <c r="G478" s="29"/>
      <c r="H478" s="29"/>
      <c r="I478" s="29"/>
      <c r="J478" s="33"/>
      <c r="K478" s="10"/>
    </row>
    <row r="479" spans="1:11" ht="15">
      <c r="A479" s="123" t="s">
        <v>393</v>
      </c>
      <c r="B479" s="124"/>
      <c r="C479" s="124"/>
      <c r="D479" s="21">
        <v>465</v>
      </c>
      <c r="E479" s="22"/>
      <c r="F479" s="29">
        <f>F482+F483+F485+F487+F488+F489</f>
        <v>4910</v>
      </c>
      <c r="G479" s="29">
        <f>G482+G483+G485+G487+G488+G489</f>
        <v>1495.1100000000001</v>
      </c>
      <c r="H479" s="29">
        <f>H482+H483+H485+H487+H488+H489</f>
        <v>1107.98</v>
      </c>
      <c r="I479" s="29">
        <f>I482+I483+I485+I487+I488+I489</f>
        <v>1717.7900000000002</v>
      </c>
      <c r="J479" s="29">
        <f>J482+J483+J485+J487+J488+J489</f>
        <v>589.12</v>
      </c>
      <c r="K479" s="10"/>
    </row>
    <row r="480" spans="1:11" ht="15">
      <c r="A480" s="136"/>
      <c r="B480" s="126" t="s">
        <v>547</v>
      </c>
      <c r="C480" s="126"/>
      <c r="D480" s="21">
        <v>466</v>
      </c>
      <c r="E480" s="22" t="s">
        <v>548</v>
      </c>
      <c r="F480" s="29"/>
      <c r="G480" s="29"/>
      <c r="H480" s="29"/>
      <c r="I480" s="29"/>
      <c r="J480" s="29"/>
      <c r="K480" s="10"/>
    </row>
    <row r="481" spans="1:11" ht="15">
      <c r="A481" s="136"/>
      <c r="B481" s="40" t="s">
        <v>549</v>
      </c>
      <c r="C481" s="126"/>
      <c r="D481" s="21">
        <v>467</v>
      </c>
      <c r="E481" s="22" t="s">
        <v>550</v>
      </c>
      <c r="F481" s="29">
        <f>+F482</f>
        <v>1900</v>
      </c>
      <c r="G481" s="29">
        <f>+G482</f>
        <v>731.61</v>
      </c>
      <c r="H481" s="29">
        <f>+H482</f>
        <v>246.48</v>
      </c>
      <c r="I481" s="29">
        <f>+I482</f>
        <v>921.9100000000001</v>
      </c>
      <c r="J481" s="29">
        <f>+J482</f>
        <v>0</v>
      </c>
      <c r="K481" s="10"/>
    </row>
    <row r="482" spans="1:11" ht="15">
      <c r="A482" s="136"/>
      <c r="B482" s="40"/>
      <c r="C482" s="126" t="s">
        <v>551</v>
      </c>
      <c r="D482" s="21">
        <v>468</v>
      </c>
      <c r="E482" s="22" t="s">
        <v>552</v>
      </c>
      <c r="F482" s="29">
        <f>SUM(G482:J482)</f>
        <v>1900</v>
      </c>
      <c r="G482" s="29">
        <v>731.61</v>
      </c>
      <c r="H482" s="29">
        <v>246.48</v>
      </c>
      <c r="I482" s="29">
        <f>500+421.91</f>
        <v>921.9100000000001</v>
      </c>
      <c r="J482" s="33">
        <f>421.91-421.91</f>
        <v>0</v>
      </c>
      <c r="K482" s="10"/>
    </row>
    <row r="483" spans="1:11" ht="15">
      <c r="A483" s="136"/>
      <c r="B483" s="40" t="s">
        <v>553</v>
      </c>
      <c r="C483" s="40"/>
      <c r="D483" s="21">
        <v>469</v>
      </c>
      <c r="E483" s="22" t="s">
        <v>554</v>
      </c>
      <c r="F483" s="29">
        <f>SUM(G483:J483)</f>
        <v>300</v>
      </c>
      <c r="G483" s="29">
        <f>60+15</f>
        <v>75</v>
      </c>
      <c r="H483" s="29">
        <f>60+15</f>
        <v>75</v>
      </c>
      <c r="I483" s="29">
        <f>60+15</f>
        <v>75</v>
      </c>
      <c r="J483" s="33">
        <f>60+15</f>
        <v>75</v>
      </c>
      <c r="K483" s="10"/>
    </row>
    <row r="484" spans="1:11" ht="15">
      <c r="A484" s="178"/>
      <c r="B484" s="40" t="s">
        <v>555</v>
      </c>
      <c r="C484" s="40"/>
      <c r="D484" s="21">
        <v>470</v>
      </c>
      <c r="E484" s="22" t="s">
        <v>556</v>
      </c>
      <c r="F484" s="29"/>
      <c r="G484" s="29"/>
      <c r="H484" s="29"/>
      <c r="I484" s="29"/>
      <c r="J484" s="33"/>
      <c r="K484" s="184"/>
    </row>
    <row r="485" spans="1:11" ht="15">
      <c r="A485" s="178"/>
      <c r="B485" s="40" t="s">
        <v>557</v>
      </c>
      <c r="C485" s="40"/>
      <c r="D485" s="21">
        <v>471</v>
      </c>
      <c r="E485" s="22" t="s">
        <v>558</v>
      </c>
      <c r="F485" s="29">
        <f>SUM(G485:J485)</f>
        <v>280</v>
      </c>
      <c r="G485" s="29">
        <v>57.5</v>
      </c>
      <c r="H485" s="29">
        <v>107.5</v>
      </c>
      <c r="I485" s="185">
        <f>57.5-27.62</f>
        <v>29.88</v>
      </c>
      <c r="J485" s="33">
        <f>57.5+27.62</f>
        <v>85.12</v>
      </c>
      <c r="K485" s="184"/>
    </row>
    <row r="486" spans="1:11" ht="15">
      <c r="A486" s="178"/>
      <c r="B486" s="40" t="s">
        <v>559</v>
      </c>
      <c r="C486" s="40"/>
      <c r="D486" s="21">
        <v>472</v>
      </c>
      <c r="E486" s="22" t="s">
        <v>560</v>
      </c>
      <c r="F486" s="29">
        <f>SUM(F487:F488)</f>
        <v>2280</v>
      </c>
      <c r="G486" s="29">
        <f>SUM(G487:G488)</f>
        <v>593</v>
      </c>
      <c r="H486" s="29">
        <f>SUM(H487:H488)</f>
        <v>642</v>
      </c>
      <c r="I486" s="29">
        <f>SUM(I487:I488)</f>
        <v>654</v>
      </c>
      <c r="J486" s="29">
        <f>SUM(J487:J488)</f>
        <v>391</v>
      </c>
      <c r="K486" s="10"/>
    </row>
    <row r="487" spans="1:11" ht="15">
      <c r="A487" s="178"/>
      <c r="B487" s="40"/>
      <c r="C487" s="126" t="s">
        <v>561</v>
      </c>
      <c r="D487" s="21">
        <v>473</v>
      </c>
      <c r="E487" s="22" t="s">
        <v>562</v>
      </c>
      <c r="F487" s="29">
        <f>SUM(G487:J487)</f>
        <v>1760</v>
      </c>
      <c r="G487" s="29">
        <f>200+250</f>
        <v>450</v>
      </c>
      <c r="H487" s="29">
        <f>300+250</f>
        <v>550</v>
      </c>
      <c r="I487" s="29">
        <f>250+260</f>
        <v>510</v>
      </c>
      <c r="J487" s="33">
        <f>260+250-260</f>
        <v>250</v>
      </c>
      <c r="K487" s="10"/>
    </row>
    <row r="488" spans="1:11" ht="15">
      <c r="A488" s="178"/>
      <c r="B488" s="40"/>
      <c r="C488" s="126" t="s">
        <v>563</v>
      </c>
      <c r="D488" s="21">
        <v>474</v>
      </c>
      <c r="E488" s="22" t="s">
        <v>564</v>
      </c>
      <c r="F488" s="29">
        <f>SUM(G488:J488)</f>
        <v>520</v>
      </c>
      <c r="G488" s="29">
        <v>143</v>
      </c>
      <c r="H488" s="29">
        <v>92</v>
      </c>
      <c r="I488" s="29">
        <v>144</v>
      </c>
      <c r="J488" s="33">
        <v>141</v>
      </c>
      <c r="K488" s="10"/>
    </row>
    <row r="489" spans="1:11" ht="15">
      <c r="A489" s="136"/>
      <c r="B489" s="126" t="s">
        <v>565</v>
      </c>
      <c r="C489" s="40"/>
      <c r="D489" s="21">
        <v>475</v>
      </c>
      <c r="E489" s="22" t="s">
        <v>566</v>
      </c>
      <c r="F489" s="29">
        <f>SUM(G489:J489)</f>
        <v>150</v>
      </c>
      <c r="G489" s="29">
        <f>38</f>
        <v>38</v>
      </c>
      <c r="H489" s="29">
        <f>37</f>
        <v>37</v>
      </c>
      <c r="I489" s="29">
        <f>37</f>
        <v>37</v>
      </c>
      <c r="J489" s="33">
        <f>38</f>
        <v>38</v>
      </c>
      <c r="K489" s="10"/>
    </row>
    <row r="490" spans="1:11" ht="15">
      <c r="A490" s="174"/>
      <c r="B490" s="175"/>
      <c r="C490" s="175"/>
      <c r="D490" s="21">
        <v>476</v>
      </c>
      <c r="E490" s="22"/>
      <c r="F490" s="29"/>
      <c r="G490" s="29"/>
      <c r="H490" s="29"/>
      <c r="I490" s="29"/>
      <c r="J490" s="33"/>
      <c r="K490" s="10"/>
    </row>
    <row r="491" spans="1:11" ht="15.75">
      <c r="A491" s="32" t="s">
        <v>567</v>
      </c>
      <c r="B491" s="158"/>
      <c r="C491" s="53"/>
      <c r="D491" s="149">
        <v>477</v>
      </c>
      <c r="E491" s="104" t="s">
        <v>568</v>
      </c>
      <c r="F491" s="23">
        <f>+F492+F532</f>
        <v>7824</v>
      </c>
      <c r="G491" s="23">
        <f>+G492+G532</f>
        <v>1620</v>
      </c>
      <c r="H491" s="23">
        <f>+H492+H532</f>
        <v>2171</v>
      </c>
      <c r="I491" s="23">
        <f>+I492+I532</f>
        <v>1825</v>
      </c>
      <c r="J491" s="23">
        <f>+J492+J532</f>
        <v>2208</v>
      </c>
      <c r="K491" s="10"/>
    </row>
    <row r="492" spans="1:11" ht="15.75">
      <c r="A492" s="150" t="s">
        <v>569</v>
      </c>
      <c r="B492" s="186"/>
      <c r="C492" s="152"/>
      <c r="D492" s="108">
        <v>478</v>
      </c>
      <c r="E492" s="109" t="s">
        <v>570</v>
      </c>
      <c r="F492" s="129">
        <f>F493+F505</f>
        <v>6684</v>
      </c>
      <c r="G492" s="129">
        <f>G493+G505</f>
        <v>1330</v>
      </c>
      <c r="H492" s="129">
        <f>H493+H505</f>
        <v>1921</v>
      </c>
      <c r="I492" s="129">
        <f>I493+I505</f>
        <v>1550</v>
      </c>
      <c r="J492" s="142">
        <f>J493+J505</f>
        <v>1883</v>
      </c>
      <c r="K492" s="10"/>
    </row>
    <row r="493" spans="1:11" ht="15">
      <c r="A493" s="111" t="s">
        <v>543</v>
      </c>
      <c r="B493" s="101"/>
      <c r="C493" s="101"/>
      <c r="D493" s="21">
        <v>479</v>
      </c>
      <c r="E493" s="22" t="s">
        <v>268</v>
      </c>
      <c r="F493" s="29">
        <f>F494+F495+F496+F499+F503</f>
        <v>5059</v>
      </c>
      <c r="G493" s="29">
        <f>G494+G495+G496+G499+G503</f>
        <v>1230</v>
      </c>
      <c r="H493" s="29">
        <f>H494+H495+H496+H499+H503</f>
        <v>1321</v>
      </c>
      <c r="I493" s="29">
        <f>I494+I495+I496+I499+I503</f>
        <v>1125</v>
      </c>
      <c r="J493" s="29">
        <f>J494+J495+J496+J499+J503</f>
        <v>1383</v>
      </c>
      <c r="K493" s="10"/>
    </row>
    <row r="494" spans="1:11" ht="15">
      <c r="A494" s="39" t="s">
        <v>384</v>
      </c>
      <c r="B494" s="113"/>
      <c r="C494" s="113"/>
      <c r="D494" s="21">
        <v>480</v>
      </c>
      <c r="E494" s="22">
        <v>10</v>
      </c>
      <c r="F494" s="29">
        <f>SUM(G494:J494)</f>
        <v>1940</v>
      </c>
      <c r="G494" s="29">
        <v>590</v>
      </c>
      <c r="H494" s="29">
        <v>450</v>
      </c>
      <c r="I494" s="29">
        <v>450</v>
      </c>
      <c r="J494" s="33">
        <v>450</v>
      </c>
      <c r="K494" s="10"/>
    </row>
    <row r="495" spans="1:11" ht="15">
      <c r="A495" s="32" t="s">
        <v>385</v>
      </c>
      <c r="B495" s="113"/>
      <c r="C495" s="113"/>
      <c r="D495" s="21">
        <v>481</v>
      </c>
      <c r="E495" s="22">
        <v>20</v>
      </c>
      <c r="F495" s="29">
        <f>SUM(G495:J495)</f>
        <v>1994</v>
      </c>
      <c r="G495" s="29">
        <v>550</v>
      </c>
      <c r="H495" s="29">
        <v>611</v>
      </c>
      <c r="I495" s="29">
        <v>450</v>
      </c>
      <c r="J495" s="33">
        <f>394+113-100-24</f>
        <v>383</v>
      </c>
      <c r="K495" s="10"/>
    </row>
    <row r="496" spans="1:11" ht="15">
      <c r="A496" s="75" t="s">
        <v>286</v>
      </c>
      <c r="B496" s="115"/>
      <c r="C496" s="101"/>
      <c r="D496" s="21">
        <v>482</v>
      </c>
      <c r="E496" s="22" t="s">
        <v>287</v>
      </c>
      <c r="F496" s="29">
        <f aca="true" t="shared" si="15" ref="F496:J497">+F497</f>
        <v>1125</v>
      </c>
      <c r="G496" s="29">
        <f t="shared" si="15"/>
        <v>90</v>
      </c>
      <c r="H496" s="29">
        <f t="shared" si="15"/>
        <v>260</v>
      </c>
      <c r="I496" s="29">
        <f t="shared" si="15"/>
        <v>225</v>
      </c>
      <c r="J496" s="29">
        <f t="shared" si="15"/>
        <v>550</v>
      </c>
      <c r="K496" s="10"/>
    </row>
    <row r="497" spans="1:11" ht="15">
      <c r="A497" s="95"/>
      <c r="B497" s="76" t="s">
        <v>288</v>
      </c>
      <c r="C497" s="101"/>
      <c r="D497" s="21">
        <v>483</v>
      </c>
      <c r="E497" s="22" t="s">
        <v>289</v>
      </c>
      <c r="F497" s="29">
        <f t="shared" si="15"/>
        <v>1125</v>
      </c>
      <c r="G497" s="29">
        <f t="shared" si="15"/>
        <v>90</v>
      </c>
      <c r="H497" s="29">
        <f t="shared" si="15"/>
        <v>260</v>
      </c>
      <c r="I497" s="29">
        <f t="shared" si="15"/>
        <v>225</v>
      </c>
      <c r="J497" s="29">
        <f t="shared" si="15"/>
        <v>550</v>
      </c>
      <c r="K497" s="10"/>
    </row>
    <row r="498" spans="1:11" ht="15">
      <c r="A498" s="95"/>
      <c r="B498" s="31"/>
      <c r="C498" s="116" t="s">
        <v>386</v>
      </c>
      <c r="D498" s="21">
        <v>484</v>
      </c>
      <c r="E498" s="22" t="s">
        <v>291</v>
      </c>
      <c r="F498" s="29">
        <f>SUM(G498:J498)</f>
        <v>1125</v>
      </c>
      <c r="G498" s="29">
        <v>90</v>
      </c>
      <c r="H498" s="29">
        <f>160+50+50</f>
        <v>260</v>
      </c>
      <c r="I498" s="29">
        <f>175+50</f>
        <v>225</v>
      </c>
      <c r="J498" s="29">
        <f>400+50+100</f>
        <v>550</v>
      </c>
      <c r="K498" s="10"/>
    </row>
    <row r="499" spans="1:11" ht="15">
      <c r="A499" s="75" t="s">
        <v>306</v>
      </c>
      <c r="B499" s="76"/>
      <c r="C499" s="161"/>
      <c r="D499" s="21">
        <v>485</v>
      </c>
      <c r="E499" s="22" t="s">
        <v>452</v>
      </c>
      <c r="F499" s="29">
        <f>+F500</f>
        <v>0</v>
      </c>
      <c r="G499" s="29">
        <f>+G500</f>
        <v>0</v>
      </c>
      <c r="H499" s="29">
        <f>+H500</f>
        <v>0</v>
      </c>
      <c r="I499" s="29">
        <f>+I500</f>
        <v>0</v>
      </c>
      <c r="J499" s="29">
        <f>+J500</f>
        <v>0</v>
      </c>
      <c r="K499" s="10"/>
    </row>
    <row r="500" spans="1:11" ht="15">
      <c r="A500" s="95"/>
      <c r="B500" s="76" t="s">
        <v>307</v>
      </c>
      <c r="C500" s="162"/>
      <c r="D500" s="21">
        <v>486</v>
      </c>
      <c r="E500" s="22" t="s">
        <v>308</v>
      </c>
      <c r="F500" s="29">
        <f>+F501+F502</f>
        <v>0</v>
      </c>
      <c r="G500" s="29">
        <f>+G501+G502</f>
        <v>0</v>
      </c>
      <c r="H500" s="29">
        <f>+H501+H502</f>
        <v>0</v>
      </c>
      <c r="I500" s="29">
        <f>+I501+I502</f>
        <v>0</v>
      </c>
      <c r="J500" s="29">
        <f>+J501+J502</f>
        <v>0</v>
      </c>
      <c r="K500" s="10"/>
    </row>
    <row r="501" spans="1:11" ht="15">
      <c r="A501" s="75"/>
      <c r="B501" s="76"/>
      <c r="C501" s="40" t="s">
        <v>571</v>
      </c>
      <c r="D501" s="21">
        <v>487</v>
      </c>
      <c r="E501" s="22" t="s">
        <v>314</v>
      </c>
      <c r="F501" s="29">
        <f>SUM(G501:J501)</f>
        <v>0</v>
      </c>
      <c r="G501" s="29"/>
      <c r="H501" s="29"/>
      <c r="I501" s="29"/>
      <c r="J501" s="33"/>
      <c r="K501" s="10"/>
    </row>
    <row r="502" spans="1:11" ht="15">
      <c r="A502" s="95"/>
      <c r="B502" s="31"/>
      <c r="C502" s="116" t="s">
        <v>319</v>
      </c>
      <c r="D502" s="21">
        <v>488</v>
      </c>
      <c r="E502" s="22" t="s">
        <v>320</v>
      </c>
      <c r="F502" s="29">
        <f>SUM(G502:J502)</f>
        <v>0</v>
      </c>
      <c r="G502" s="29"/>
      <c r="H502" s="29"/>
      <c r="I502" s="29"/>
      <c r="J502" s="33"/>
      <c r="K502" s="10"/>
    </row>
    <row r="503" spans="1:11" ht="15">
      <c r="A503" s="65" t="s">
        <v>328</v>
      </c>
      <c r="B503" s="35"/>
      <c r="C503" s="187"/>
      <c r="D503" s="21">
        <v>489</v>
      </c>
      <c r="E503" s="22">
        <v>59</v>
      </c>
      <c r="F503" s="29">
        <f>F504</f>
        <v>0</v>
      </c>
      <c r="G503" s="29">
        <f>G504</f>
        <v>0</v>
      </c>
      <c r="H503" s="29">
        <f>H504</f>
        <v>0</v>
      </c>
      <c r="I503" s="29">
        <f>I504</f>
        <v>0</v>
      </c>
      <c r="J503" s="29">
        <f>J504</f>
        <v>0</v>
      </c>
      <c r="K503" s="10"/>
    </row>
    <row r="504" spans="1:11" ht="15">
      <c r="A504" s="121"/>
      <c r="B504" s="80" t="s">
        <v>331</v>
      </c>
      <c r="C504" s="188"/>
      <c r="D504" s="21">
        <v>490</v>
      </c>
      <c r="E504" s="22" t="s">
        <v>332</v>
      </c>
      <c r="F504" s="29">
        <f>SUM(G504:J504)</f>
        <v>0</v>
      </c>
      <c r="G504" s="29"/>
      <c r="H504" s="29"/>
      <c r="I504" s="29"/>
      <c r="J504" s="33"/>
      <c r="K504" s="10"/>
    </row>
    <row r="505" spans="1:11" ht="15">
      <c r="A505" s="90" t="s">
        <v>545</v>
      </c>
      <c r="B505" s="101"/>
      <c r="C505" s="180"/>
      <c r="D505" s="21">
        <v>491</v>
      </c>
      <c r="E505" s="22">
        <v>70</v>
      </c>
      <c r="F505" s="29">
        <f>+F506</f>
        <v>1625</v>
      </c>
      <c r="G505" s="29">
        <f>+G506</f>
        <v>100</v>
      </c>
      <c r="H505" s="29">
        <f>+H506</f>
        <v>600</v>
      </c>
      <c r="I505" s="29">
        <f>+I506</f>
        <v>425</v>
      </c>
      <c r="J505" s="29">
        <f>+J506</f>
        <v>500</v>
      </c>
      <c r="K505" s="10"/>
    </row>
    <row r="506" spans="1:11" ht="15">
      <c r="A506" s="75" t="s">
        <v>342</v>
      </c>
      <c r="B506" s="54"/>
      <c r="C506" s="101"/>
      <c r="D506" s="21">
        <v>492</v>
      </c>
      <c r="E506" s="22">
        <v>71</v>
      </c>
      <c r="F506" s="29">
        <f>+F507+F512</f>
        <v>1625</v>
      </c>
      <c r="G506" s="29">
        <f>+G507+G512</f>
        <v>100</v>
      </c>
      <c r="H506" s="29">
        <f>+H507+H512</f>
        <v>600</v>
      </c>
      <c r="I506" s="29">
        <f>+I507+I512</f>
        <v>425</v>
      </c>
      <c r="J506" s="29">
        <f>+J507+J512</f>
        <v>500</v>
      </c>
      <c r="K506" s="10"/>
    </row>
    <row r="507" spans="1:11" ht="15">
      <c r="A507" s="95"/>
      <c r="B507" s="76" t="s">
        <v>389</v>
      </c>
      <c r="C507" s="101"/>
      <c r="D507" s="21">
        <v>493</v>
      </c>
      <c r="E507" s="22" t="s">
        <v>344</v>
      </c>
      <c r="F507" s="29">
        <f>SUM(F508:F511)</f>
        <v>1575</v>
      </c>
      <c r="G507" s="29">
        <f>SUM(G508:G511)</f>
        <v>100</v>
      </c>
      <c r="H507" s="29">
        <f>SUM(H508:H511)</f>
        <v>550</v>
      </c>
      <c r="I507" s="29">
        <f>SUM(I508:I511)</f>
        <v>425</v>
      </c>
      <c r="J507" s="29">
        <f>SUM(J508:J511)</f>
        <v>500</v>
      </c>
      <c r="K507" s="10"/>
    </row>
    <row r="508" spans="1:11" ht="15">
      <c r="A508" s="95"/>
      <c r="B508" s="76"/>
      <c r="C508" s="93" t="s">
        <v>345</v>
      </c>
      <c r="D508" s="21">
        <v>494</v>
      </c>
      <c r="E508" s="94" t="s">
        <v>346</v>
      </c>
      <c r="F508" s="29">
        <f>SUM(G508:J508)</f>
        <v>400</v>
      </c>
      <c r="G508" s="29">
        <v>0</v>
      </c>
      <c r="H508" s="29">
        <v>255</v>
      </c>
      <c r="I508" s="29">
        <v>50</v>
      </c>
      <c r="J508" s="33">
        <v>95</v>
      </c>
      <c r="K508" s="10"/>
    </row>
    <row r="509" spans="1:11" ht="15">
      <c r="A509" s="95"/>
      <c r="B509" s="76"/>
      <c r="C509" s="96" t="s">
        <v>347</v>
      </c>
      <c r="D509" s="21">
        <v>495</v>
      </c>
      <c r="E509" s="94" t="s">
        <v>348</v>
      </c>
      <c r="F509" s="29">
        <f>SUM(G509:J509)</f>
        <v>75</v>
      </c>
      <c r="G509" s="29"/>
      <c r="H509" s="29">
        <v>75</v>
      </c>
      <c r="I509" s="29"/>
      <c r="J509" s="33"/>
      <c r="K509" s="10"/>
    </row>
    <row r="510" spans="1:11" ht="15">
      <c r="A510" s="95"/>
      <c r="B510" s="76"/>
      <c r="C510" s="88" t="s">
        <v>390</v>
      </c>
      <c r="D510" s="21">
        <v>496</v>
      </c>
      <c r="E510" s="94" t="s">
        <v>350</v>
      </c>
      <c r="F510" s="29">
        <f>SUM(G510:J510)</f>
        <v>0</v>
      </c>
      <c r="G510" s="29"/>
      <c r="H510" s="29"/>
      <c r="I510" s="29"/>
      <c r="J510" s="33"/>
      <c r="K510" s="10"/>
    </row>
    <row r="511" spans="1:11" ht="15">
      <c r="A511" s="95"/>
      <c r="B511" s="76"/>
      <c r="C511" s="88" t="s">
        <v>351</v>
      </c>
      <c r="D511" s="21">
        <v>497</v>
      </c>
      <c r="E511" s="97" t="s">
        <v>352</v>
      </c>
      <c r="F511" s="29">
        <f>SUM(G511:J511)</f>
        <v>1100</v>
      </c>
      <c r="G511" s="29">
        <v>100</v>
      </c>
      <c r="H511" s="29">
        <v>220</v>
      </c>
      <c r="I511" s="29">
        <f>200+100-25+100</f>
        <v>375</v>
      </c>
      <c r="J511" s="33">
        <v>405</v>
      </c>
      <c r="K511" s="189"/>
    </row>
    <row r="512" spans="1:11" ht="15" customHeight="1">
      <c r="A512" s="95"/>
      <c r="B512" s="241" t="s">
        <v>391</v>
      </c>
      <c r="C512" s="241"/>
      <c r="D512" s="21">
        <v>498</v>
      </c>
      <c r="E512" s="97" t="s">
        <v>354</v>
      </c>
      <c r="F512" s="29">
        <f>SUM(G512:J512)</f>
        <v>50</v>
      </c>
      <c r="G512" s="29"/>
      <c r="H512" s="29">
        <v>50</v>
      </c>
      <c r="I512" s="29"/>
      <c r="J512" s="33"/>
      <c r="K512" s="189"/>
    </row>
    <row r="513" spans="1:11" ht="15">
      <c r="A513" s="75" t="s">
        <v>355</v>
      </c>
      <c r="B513" s="76"/>
      <c r="C513" s="54"/>
      <c r="D513" s="21">
        <v>499</v>
      </c>
      <c r="E513" s="22">
        <v>72</v>
      </c>
      <c r="F513" s="29"/>
      <c r="G513" s="29"/>
      <c r="H513" s="29"/>
      <c r="I513" s="29"/>
      <c r="J513" s="33"/>
      <c r="K513" s="189"/>
    </row>
    <row r="514" spans="1:11" ht="15">
      <c r="A514" s="48"/>
      <c r="B514" s="98" t="s">
        <v>546</v>
      </c>
      <c r="C514" s="54"/>
      <c r="D514" s="21">
        <v>500</v>
      </c>
      <c r="E514" s="22" t="s">
        <v>357</v>
      </c>
      <c r="F514" s="29"/>
      <c r="G514" s="29"/>
      <c r="H514" s="29"/>
      <c r="I514" s="29"/>
      <c r="J514" s="33"/>
      <c r="K514" s="189"/>
    </row>
    <row r="515" spans="1:11" ht="15">
      <c r="A515" s="48"/>
      <c r="B515" s="98"/>
      <c r="C515" s="40" t="s">
        <v>572</v>
      </c>
      <c r="D515" s="21">
        <v>501</v>
      </c>
      <c r="E515" s="22" t="s">
        <v>359</v>
      </c>
      <c r="F515" s="29"/>
      <c r="G515" s="29"/>
      <c r="H515" s="29"/>
      <c r="I515" s="29"/>
      <c r="J515" s="33"/>
      <c r="K515" s="189"/>
    </row>
    <row r="516" spans="1:11" ht="15">
      <c r="A516" s="48"/>
      <c r="B516" s="98"/>
      <c r="C516" s="40" t="s">
        <v>360</v>
      </c>
      <c r="D516" s="21">
        <v>502</v>
      </c>
      <c r="E516" s="22" t="s">
        <v>361</v>
      </c>
      <c r="F516" s="29"/>
      <c r="G516" s="29"/>
      <c r="H516" s="33"/>
      <c r="I516"/>
      <c r="K516" s="189"/>
    </row>
    <row r="517" spans="1:11" ht="15">
      <c r="A517" s="90" t="s">
        <v>457</v>
      </c>
      <c r="B517" s="31"/>
      <c r="C517" s="40"/>
      <c r="D517" s="21">
        <v>503</v>
      </c>
      <c r="E517" s="22">
        <v>79</v>
      </c>
      <c r="F517" s="29"/>
      <c r="G517" s="29"/>
      <c r="H517" s="29"/>
      <c r="I517" s="29"/>
      <c r="J517" s="33"/>
      <c r="K517" s="189"/>
    </row>
    <row r="518" spans="1:11" ht="15">
      <c r="A518" s="32" t="s">
        <v>402</v>
      </c>
      <c r="B518" s="76"/>
      <c r="C518" s="40"/>
      <c r="D518" s="21">
        <v>504</v>
      </c>
      <c r="E518" s="22">
        <v>81</v>
      </c>
      <c r="F518" s="29"/>
      <c r="G518" s="29"/>
      <c r="H518" s="29"/>
      <c r="I518" s="29"/>
      <c r="J518" s="33"/>
      <c r="K518" s="189"/>
    </row>
    <row r="519" spans="1:11" ht="15">
      <c r="A519" s="48"/>
      <c r="B519" s="80" t="s">
        <v>369</v>
      </c>
      <c r="C519" s="40"/>
      <c r="D519" s="21">
        <v>505</v>
      </c>
      <c r="E519" s="22" t="s">
        <v>370</v>
      </c>
      <c r="F519" s="29"/>
      <c r="G519" s="29"/>
      <c r="H519" s="29"/>
      <c r="I519" s="29"/>
      <c r="J519" s="33"/>
      <c r="K519" s="189"/>
    </row>
    <row r="520" spans="1:11" ht="15">
      <c r="A520" s="48"/>
      <c r="B520" s="80" t="s">
        <v>371</v>
      </c>
      <c r="C520" s="40"/>
      <c r="D520" s="21">
        <v>506</v>
      </c>
      <c r="E520" s="22" t="s">
        <v>372</v>
      </c>
      <c r="F520" s="29"/>
      <c r="G520" s="29"/>
      <c r="H520" s="29"/>
      <c r="I520" s="29"/>
      <c r="J520" s="33"/>
      <c r="K520" s="189"/>
    </row>
    <row r="521" spans="1:11" ht="15">
      <c r="A521" s="123" t="s">
        <v>393</v>
      </c>
      <c r="B521" s="124"/>
      <c r="C521" s="124"/>
      <c r="D521" s="21">
        <v>507</v>
      </c>
      <c r="E521" s="22"/>
      <c r="F521" s="29">
        <f>G521+H521+I521+J521</f>
        <v>6684</v>
      </c>
      <c r="G521" s="29">
        <f>G522++G526+G528+G530</f>
        <v>1330</v>
      </c>
      <c r="H521" s="131">
        <f>H522++H526+H528+H530</f>
        <v>1921</v>
      </c>
      <c r="I521" s="131">
        <f>I522++I526+I528+I530</f>
        <v>1550</v>
      </c>
      <c r="J521" s="131">
        <f>J522++J526+J528+J530</f>
        <v>1883</v>
      </c>
      <c r="K521" s="189"/>
    </row>
    <row r="522" spans="1:11" ht="15">
      <c r="A522" s="178"/>
      <c r="B522" s="126" t="s">
        <v>573</v>
      </c>
      <c r="C522" s="102"/>
      <c r="D522" s="21">
        <v>508</v>
      </c>
      <c r="E522" s="22" t="s">
        <v>574</v>
      </c>
      <c r="F522" s="29">
        <f>+F523+F524</f>
        <v>530</v>
      </c>
      <c r="G522" s="29">
        <f>+G523+G524</f>
        <v>0</v>
      </c>
      <c r="H522" s="29">
        <f>+H523+H524</f>
        <v>30</v>
      </c>
      <c r="I522" s="29">
        <f>+I523+I524</f>
        <v>100</v>
      </c>
      <c r="J522" s="29">
        <f>+J523+J524</f>
        <v>400</v>
      </c>
      <c r="K522" s="189"/>
    </row>
    <row r="523" spans="1:11" ht="15">
      <c r="A523" s="178"/>
      <c r="B523" s="126"/>
      <c r="C523" s="40" t="s">
        <v>575</v>
      </c>
      <c r="D523" s="21">
        <v>509</v>
      </c>
      <c r="E523" s="22" t="s">
        <v>576</v>
      </c>
      <c r="F523" s="29">
        <f>SUM(G523:J523)</f>
        <v>0</v>
      </c>
      <c r="G523" s="29"/>
      <c r="H523" s="29"/>
      <c r="I523" s="29"/>
      <c r="J523" s="33"/>
      <c r="K523" s="189"/>
    </row>
    <row r="524" spans="1:11" ht="15">
      <c r="A524" s="178"/>
      <c r="B524" s="126"/>
      <c r="C524" s="53" t="s">
        <v>577</v>
      </c>
      <c r="D524" s="21">
        <v>510</v>
      </c>
      <c r="E524" s="22" t="s">
        <v>578</v>
      </c>
      <c r="F524" s="29">
        <f>SUM(G524:J524)</f>
        <v>530</v>
      </c>
      <c r="G524" s="29"/>
      <c r="H524" s="29">
        <v>30</v>
      </c>
      <c r="I524" s="29">
        <v>100</v>
      </c>
      <c r="J524" s="33">
        <v>400</v>
      </c>
      <c r="K524" s="189"/>
    </row>
    <row r="525" spans="1:11" ht="15">
      <c r="A525" s="178"/>
      <c r="B525" s="40" t="s">
        <v>579</v>
      </c>
      <c r="C525" s="40"/>
      <c r="D525" s="21">
        <v>511</v>
      </c>
      <c r="E525" s="22" t="s">
        <v>580</v>
      </c>
      <c r="F525" s="29">
        <f>+F526+F527</f>
        <v>1125</v>
      </c>
      <c r="G525" s="29">
        <f>+G526+G527</f>
        <v>90</v>
      </c>
      <c r="H525" s="29">
        <f>+H526+H527</f>
        <v>260</v>
      </c>
      <c r="I525" s="29">
        <f>+I526+I527</f>
        <v>225</v>
      </c>
      <c r="J525" s="29">
        <f>+J526+J527</f>
        <v>550</v>
      </c>
      <c r="K525" s="189"/>
    </row>
    <row r="526" spans="1:11" ht="15">
      <c r="A526" s="178"/>
      <c r="B526" s="40"/>
      <c r="C526" s="126" t="s">
        <v>581</v>
      </c>
      <c r="D526" s="21">
        <v>512</v>
      </c>
      <c r="E526" s="22" t="s">
        <v>582</v>
      </c>
      <c r="F526" s="29">
        <f>SUM(G526:J526)</f>
        <v>1125</v>
      </c>
      <c r="G526" s="29">
        <v>90</v>
      </c>
      <c r="H526" s="29">
        <f>210+50</f>
        <v>260</v>
      </c>
      <c r="I526" s="29">
        <v>225</v>
      </c>
      <c r="J526" s="33">
        <f>400+50+100</f>
        <v>550</v>
      </c>
      <c r="K526" s="189"/>
    </row>
    <row r="527" spans="1:11" ht="15">
      <c r="A527" s="178"/>
      <c r="B527" s="40"/>
      <c r="C527" s="126" t="s">
        <v>583</v>
      </c>
      <c r="D527" s="21">
        <v>513</v>
      </c>
      <c r="E527" s="22" t="s">
        <v>584</v>
      </c>
      <c r="F527" s="29"/>
      <c r="G527" s="29"/>
      <c r="H527" s="29"/>
      <c r="I527" s="29"/>
      <c r="J527" s="33"/>
      <c r="K527" s="10"/>
    </row>
    <row r="528" spans="1:11" ht="15">
      <c r="A528" s="178"/>
      <c r="B528" s="126" t="s">
        <v>585</v>
      </c>
      <c r="C528" s="126"/>
      <c r="D528" s="21">
        <v>514</v>
      </c>
      <c r="E528" s="22" t="s">
        <v>586</v>
      </c>
      <c r="F528" s="29">
        <f>SUM(G528:J528)</f>
        <v>1240</v>
      </c>
      <c r="G528" s="29">
        <v>325</v>
      </c>
      <c r="H528" s="29">
        <v>395</v>
      </c>
      <c r="I528" s="29">
        <v>225</v>
      </c>
      <c r="J528" s="33">
        <v>295</v>
      </c>
      <c r="K528" s="189"/>
    </row>
    <row r="529" spans="1:11" ht="15">
      <c r="A529" s="178"/>
      <c r="B529" s="126" t="s">
        <v>587</v>
      </c>
      <c r="C529" s="126"/>
      <c r="D529" s="21">
        <v>515</v>
      </c>
      <c r="E529" s="22" t="s">
        <v>588</v>
      </c>
      <c r="F529" s="29">
        <f>SUM(G529:J529)</f>
        <v>0</v>
      </c>
      <c r="G529" s="29"/>
      <c r="H529" s="29"/>
      <c r="I529" s="29"/>
      <c r="J529" s="33"/>
      <c r="K529" s="10"/>
    </row>
    <row r="530" spans="1:11" ht="15">
      <c r="A530" s="178"/>
      <c r="B530" s="126" t="s">
        <v>589</v>
      </c>
      <c r="C530" s="102"/>
      <c r="D530" s="21">
        <v>516</v>
      </c>
      <c r="E530" s="22" t="s">
        <v>590</v>
      </c>
      <c r="F530" s="29">
        <v>3069</v>
      </c>
      <c r="G530" s="29">
        <f>G492-G525-G528</f>
        <v>915</v>
      </c>
      <c r="H530" s="29">
        <f>1136+100</f>
        <v>1236</v>
      </c>
      <c r="I530" s="29">
        <f>750+125+25+100</f>
        <v>1000</v>
      </c>
      <c r="J530" s="29">
        <f>554+113+95-100-24</f>
        <v>638</v>
      </c>
      <c r="K530" s="24"/>
    </row>
    <row r="531" spans="1:11" ht="15">
      <c r="A531" s="174"/>
      <c r="B531" s="175"/>
      <c r="C531" s="175"/>
      <c r="D531" s="103">
        <v>517</v>
      </c>
      <c r="E531" s="22"/>
      <c r="F531" s="29"/>
      <c r="G531" s="29"/>
      <c r="H531" s="29"/>
      <c r="I531" s="29"/>
      <c r="J531" s="33"/>
      <c r="K531" s="10"/>
    </row>
    <row r="532" spans="1:11" ht="15.75">
      <c r="A532" s="150" t="s">
        <v>591</v>
      </c>
      <c r="B532" s="176"/>
      <c r="C532" s="179"/>
      <c r="D532" s="108">
        <v>518</v>
      </c>
      <c r="E532" s="109" t="s">
        <v>592</v>
      </c>
      <c r="F532" s="129">
        <f>F533+F544</f>
        <v>1140</v>
      </c>
      <c r="G532" s="129">
        <f>G533+G544</f>
        <v>290</v>
      </c>
      <c r="H532" s="129">
        <f>H533+H544</f>
        <v>250</v>
      </c>
      <c r="I532" s="129">
        <f>I533+I544</f>
        <v>275</v>
      </c>
      <c r="J532" s="142">
        <f>J533+J544</f>
        <v>325</v>
      </c>
      <c r="K532" s="10"/>
    </row>
    <row r="533" spans="1:11" ht="15">
      <c r="A533" s="111" t="s">
        <v>383</v>
      </c>
      <c r="B533" s="101"/>
      <c r="C533" s="101"/>
      <c r="D533" s="21">
        <v>519</v>
      </c>
      <c r="E533" s="22" t="s">
        <v>268</v>
      </c>
      <c r="F533" s="29">
        <f>F534+F535+F536+F539</f>
        <v>1090</v>
      </c>
      <c r="G533" s="29">
        <f>G534+G535+G536+G539</f>
        <v>290</v>
      </c>
      <c r="H533" s="29">
        <f>H534+H535+H536+H539</f>
        <v>250</v>
      </c>
      <c r="I533" s="29">
        <f>I534+I535+I536+I539</f>
        <v>250</v>
      </c>
      <c r="J533" s="29">
        <f>J534+J535+J536+J539</f>
        <v>300</v>
      </c>
      <c r="K533" s="10"/>
    </row>
    <row r="534" spans="1:11" ht="15">
      <c r="A534" s="39" t="s">
        <v>384</v>
      </c>
      <c r="B534" s="113"/>
      <c r="C534" s="113"/>
      <c r="D534" s="21">
        <v>520</v>
      </c>
      <c r="E534" s="22">
        <v>10</v>
      </c>
      <c r="F534" s="29">
        <f>SUM(G534:J534)</f>
        <v>20</v>
      </c>
      <c r="G534" s="29">
        <v>20</v>
      </c>
      <c r="H534" s="29"/>
      <c r="I534" s="29"/>
      <c r="J534" s="33"/>
      <c r="K534" s="10"/>
    </row>
    <row r="535" spans="1:11" ht="15">
      <c r="A535" s="32" t="s">
        <v>385</v>
      </c>
      <c r="B535" s="113"/>
      <c r="C535" s="113"/>
      <c r="D535" s="21">
        <v>521</v>
      </c>
      <c r="E535" s="22">
        <v>20</v>
      </c>
      <c r="F535" s="29">
        <f>SUM(G535:J535)</f>
        <v>1070</v>
      </c>
      <c r="G535" s="29">
        <v>270</v>
      </c>
      <c r="H535" s="29">
        <v>250</v>
      </c>
      <c r="I535" s="29">
        <v>250</v>
      </c>
      <c r="J535" s="33">
        <v>300</v>
      </c>
      <c r="K535" s="10"/>
    </row>
    <row r="536" spans="1:11" ht="15">
      <c r="A536" s="75" t="s">
        <v>286</v>
      </c>
      <c r="B536" s="115"/>
      <c r="C536" s="101"/>
      <c r="D536" s="21">
        <v>522</v>
      </c>
      <c r="E536" s="22" t="s">
        <v>287</v>
      </c>
      <c r="F536" s="29"/>
      <c r="G536" s="29"/>
      <c r="H536" s="29"/>
      <c r="I536" s="29"/>
      <c r="J536" s="33"/>
      <c r="K536" s="10"/>
    </row>
    <row r="537" spans="1:11" ht="15">
      <c r="A537" s="75" t="s">
        <v>288</v>
      </c>
      <c r="B537" s="40"/>
      <c r="C537" s="101"/>
      <c r="D537" s="21">
        <v>523</v>
      </c>
      <c r="E537" s="22" t="s">
        <v>289</v>
      </c>
      <c r="F537" s="29"/>
      <c r="G537" s="29"/>
      <c r="H537" s="29"/>
      <c r="I537" s="29"/>
      <c r="J537" s="33"/>
      <c r="K537" s="10"/>
    </row>
    <row r="538" spans="1:11" ht="15">
      <c r="A538" s="95"/>
      <c r="B538" s="116" t="s">
        <v>386</v>
      </c>
      <c r="C538" s="145"/>
      <c r="D538" s="21">
        <v>524</v>
      </c>
      <c r="E538" s="22" t="s">
        <v>291</v>
      </c>
      <c r="F538" s="29"/>
      <c r="G538" s="29"/>
      <c r="H538" s="29"/>
      <c r="I538" s="29"/>
      <c r="J538" s="33"/>
      <c r="K538" s="10"/>
    </row>
    <row r="539" spans="1:11" ht="15">
      <c r="A539" s="75" t="s">
        <v>306</v>
      </c>
      <c r="B539" s="76"/>
      <c r="C539" s="161"/>
      <c r="D539" s="21">
        <v>525</v>
      </c>
      <c r="E539" s="22" t="s">
        <v>452</v>
      </c>
      <c r="F539" s="29"/>
      <c r="G539" s="29"/>
      <c r="H539" s="29"/>
      <c r="I539" s="29"/>
      <c r="J539" s="33"/>
      <c r="K539" s="10"/>
    </row>
    <row r="540" spans="1:11" ht="15">
      <c r="A540" s="95"/>
      <c r="B540" s="76" t="s">
        <v>307</v>
      </c>
      <c r="C540" s="162"/>
      <c r="D540" s="21">
        <v>526</v>
      </c>
      <c r="E540" s="22" t="s">
        <v>308</v>
      </c>
      <c r="F540" s="29"/>
      <c r="G540" s="29"/>
      <c r="H540" s="29"/>
      <c r="I540" s="29"/>
      <c r="J540" s="33"/>
      <c r="K540" s="10"/>
    </row>
    <row r="541" spans="1:11" ht="15">
      <c r="A541" s="75"/>
      <c r="B541" s="40"/>
      <c r="C541" s="40" t="s">
        <v>593</v>
      </c>
      <c r="D541" s="21">
        <v>527</v>
      </c>
      <c r="E541" s="22" t="s">
        <v>312</v>
      </c>
      <c r="F541" s="29"/>
      <c r="G541" s="29"/>
      <c r="H541" s="29"/>
      <c r="I541" s="29"/>
      <c r="J541" s="33"/>
      <c r="K541" s="10"/>
    </row>
    <row r="542" spans="1:11" ht="15">
      <c r="A542" s="75"/>
      <c r="B542" s="40"/>
      <c r="C542" s="40" t="s">
        <v>571</v>
      </c>
      <c r="D542" s="21">
        <v>528</v>
      </c>
      <c r="E542" s="22" t="s">
        <v>314</v>
      </c>
      <c r="F542" s="29"/>
      <c r="G542" s="29"/>
      <c r="H542" s="29"/>
      <c r="I542" s="29"/>
      <c r="J542" s="33"/>
      <c r="K542" s="10"/>
    </row>
    <row r="543" spans="1:11" ht="15">
      <c r="A543" s="95"/>
      <c r="B543" s="31"/>
      <c r="C543" s="116" t="s">
        <v>319</v>
      </c>
      <c r="D543" s="21">
        <v>529</v>
      </c>
      <c r="E543" s="22" t="s">
        <v>320</v>
      </c>
      <c r="F543" s="29"/>
      <c r="G543" s="29"/>
      <c r="H543" s="29"/>
      <c r="I543" s="29"/>
      <c r="J543" s="33"/>
      <c r="K543" s="10"/>
    </row>
    <row r="544" spans="1:11" ht="15">
      <c r="A544" s="90" t="s">
        <v>493</v>
      </c>
      <c r="B544" s="101"/>
      <c r="C544" s="180"/>
      <c r="D544" s="21">
        <v>530</v>
      </c>
      <c r="E544" s="22">
        <v>70</v>
      </c>
      <c r="F544" s="29">
        <f>F545+F552</f>
        <v>50</v>
      </c>
      <c r="G544" s="29">
        <f>G545+G552</f>
        <v>0</v>
      </c>
      <c r="H544" s="29">
        <f>H545+H552</f>
        <v>0</v>
      </c>
      <c r="I544" s="29">
        <f>I545+I552</f>
        <v>25</v>
      </c>
      <c r="J544" s="33">
        <f>J545+J552</f>
        <v>25</v>
      </c>
      <c r="K544" s="10"/>
    </row>
    <row r="545" spans="1:11" ht="15">
      <c r="A545" s="75" t="s">
        <v>434</v>
      </c>
      <c r="B545" s="54"/>
      <c r="C545" s="101"/>
      <c r="D545" s="21">
        <v>531</v>
      </c>
      <c r="E545" s="22">
        <v>71</v>
      </c>
      <c r="F545" s="29">
        <f>F546+F551</f>
        <v>50</v>
      </c>
      <c r="G545" s="29">
        <f>G546+G551</f>
        <v>0</v>
      </c>
      <c r="H545" s="29">
        <f>H546+H551</f>
        <v>0</v>
      </c>
      <c r="I545" s="29">
        <f>I546+I551</f>
        <v>25</v>
      </c>
      <c r="J545" s="33">
        <f>J546+J551</f>
        <v>25</v>
      </c>
      <c r="K545" s="10"/>
    </row>
    <row r="546" spans="1:11" ht="15">
      <c r="A546" s="95"/>
      <c r="B546" s="76" t="s">
        <v>389</v>
      </c>
      <c r="C546" s="101"/>
      <c r="D546" s="21">
        <v>532</v>
      </c>
      <c r="E546" s="22" t="s">
        <v>344</v>
      </c>
      <c r="F546" s="29">
        <f>SUM(F547:F550)</f>
        <v>50</v>
      </c>
      <c r="G546" s="29">
        <f>SUM(G547:G550)</f>
        <v>0</v>
      </c>
      <c r="H546" s="29">
        <f>SUM(H547:H550)</f>
        <v>0</v>
      </c>
      <c r="I546" s="29">
        <f>SUM(I547:I550)</f>
        <v>25</v>
      </c>
      <c r="J546" s="29">
        <f>SUM(J547:J550)</f>
        <v>25</v>
      </c>
      <c r="K546" s="10"/>
    </row>
    <row r="547" spans="1:11" ht="15">
      <c r="A547" s="95"/>
      <c r="B547" s="76"/>
      <c r="C547" s="93" t="s">
        <v>345</v>
      </c>
      <c r="D547" s="21">
        <v>533</v>
      </c>
      <c r="E547" s="94" t="s">
        <v>346</v>
      </c>
      <c r="F547" s="29"/>
      <c r="G547" s="29"/>
      <c r="H547" s="29"/>
      <c r="I547" s="29"/>
      <c r="J547" s="33"/>
      <c r="K547" s="10"/>
    </row>
    <row r="548" spans="1:11" ht="15">
      <c r="A548" s="95"/>
      <c r="B548" s="76"/>
      <c r="C548" s="96" t="s">
        <v>347</v>
      </c>
      <c r="D548" s="21">
        <v>534</v>
      </c>
      <c r="E548" s="94" t="s">
        <v>348</v>
      </c>
      <c r="F548" s="29">
        <f>SUM(G548:J548)</f>
        <v>0</v>
      </c>
      <c r="G548" s="29"/>
      <c r="H548" s="29"/>
      <c r="I548" s="29"/>
      <c r="J548" s="33"/>
      <c r="K548" s="10"/>
    </row>
    <row r="549" spans="1:11" ht="15">
      <c r="A549" s="95"/>
      <c r="B549" s="76"/>
      <c r="C549" s="88" t="s">
        <v>390</v>
      </c>
      <c r="D549" s="21">
        <v>535</v>
      </c>
      <c r="E549" s="94" t="s">
        <v>350</v>
      </c>
      <c r="F549" s="29"/>
      <c r="G549" s="29"/>
      <c r="H549" s="29"/>
      <c r="I549" s="29"/>
      <c r="J549" s="33"/>
      <c r="K549" s="10"/>
    </row>
    <row r="550" spans="1:11" ht="15">
      <c r="A550" s="95"/>
      <c r="B550" s="76"/>
      <c r="C550" s="88" t="s">
        <v>351</v>
      </c>
      <c r="D550" s="21">
        <v>536</v>
      </c>
      <c r="E550" s="97" t="s">
        <v>352</v>
      </c>
      <c r="F550" s="29">
        <f>SUM(G550:J550)</f>
        <v>50</v>
      </c>
      <c r="G550" s="29"/>
      <c r="H550" s="29"/>
      <c r="I550" s="29">
        <v>25</v>
      </c>
      <c r="J550" s="33">
        <v>25</v>
      </c>
      <c r="K550" s="10"/>
    </row>
    <row r="551" spans="1:11" ht="15" customHeight="1">
      <c r="A551" s="95"/>
      <c r="B551" s="241" t="s">
        <v>391</v>
      </c>
      <c r="C551" s="241"/>
      <c r="D551" s="21">
        <v>537</v>
      </c>
      <c r="E551" s="97" t="s">
        <v>354</v>
      </c>
      <c r="F551" s="29"/>
      <c r="G551" s="29"/>
      <c r="H551" s="29"/>
      <c r="I551" s="29"/>
      <c r="J551" s="33"/>
      <c r="K551" s="10"/>
    </row>
    <row r="552" spans="1:11" ht="15">
      <c r="A552" s="75" t="s">
        <v>355</v>
      </c>
      <c r="B552" s="76"/>
      <c r="C552" s="54"/>
      <c r="D552" s="21">
        <v>538</v>
      </c>
      <c r="E552" s="22">
        <v>72</v>
      </c>
      <c r="F552" s="29"/>
      <c r="G552" s="29"/>
      <c r="H552" s="29"/>
      <c r="I552" s="29"/>
      <c r="J552" s="33"/>
      <c r="K552" s="10"/>
    </row>
    <row r="553" spans="1:11" ht="15">
      <c r="A553" s="48"/>
      <c r="B553" s="98" t="s">
        <v>356</v>
      </c>
      <c r="C553" s="54"/>
      <c r="D553" s="21">
        <v>539</v>
      </c>
      <c r="E553" s="22" t="s">
        <v>357</v>
      </c>
      <c r="F553" s="29"/>
      <c r="G553" s="29"/>
      <c r="H553" s="29"/>
      <c r="I553" s="29"/>
      <c r="J553" s="33"/>
      <c r="K553" s="10"/>
    </row>
    <row r="554" spans="1:11" ht="15">
      <c r="A554" s="48"/>
      <c r="B554" s="98"/>
      <c r="C554" s="40" t="s">
        <v>572</v>
      </c>
      <c r="D554" s="21">
        <v>540</v>
      </c>
      <c r="E554" s="22" t="s">
        <v>359</v>
      </c>
      <c r="F554" s="29"/>
      <c r="G554" s="29"/>
      <c r="H554" s="29"/>
      <c r="I554" s="29"/>
      <c r="J554" s="33"/>
      <c r="K554" s="10"/>
    </row>
    <row r="555" spans="1:11" ht="15">
      <c r="A555" s="48"/>
      <c r="B555" s="98"/>
      <c r="C555" s="40" t="s">
        <v>360</v>
      </c>
      <c r="D555" s="21">
        <v>541</v>
      </c>
      <c r="E555" s="22" t="s">
        <v>361</v>
      </c>
      <c r="F555" s="29"/>
      <c r="G555" s="29"/>
      <c r="H555" s="29"/>
      <c r="I555" s="29"/>
      <c r="J555" s="33"/>
      <c r="K555" s="10"/>
    </row>
    <row r="556" spans="1:11" ht="15">
      <c r="A556" s="90" t="s">
        <v>362</v>
      </c>
      <c r="B556" s="31"/>
      <c r="C556" s="40"/>
      <c r="D556" s="21">
        <v>542</v>
      </c>
      <c r="E556" s="22">
        <v>79</v>
      </c>
      <c r="F556" s="29"/>
      <c r="G556" s="29"/>
      <c r="H556" s="29"/>
      <c r="I556" s="29"/>
      <c r="J556" s="33"/>
      <c r="K556" s="10"/>
    </row>
    <row r="557" spans="1:11" ht="15">
      <c r="A557" s="32" t="s">
        <v>402</v>
      </c>
      <c r="B557" s="76"/>
      <c r="C557" s="40"/>
      <c r="D557" s="21">
        <v>543</v>
      </c>
      <c r="E557" s="22">
        <v>81</v>
      </c>
      <c r="F557" s="29"/>
      <c r="G557" s="29"/>
      <c r="H557" s="29"/>
      <c r="I557" s="29"/>
      <c r="J557" s="33"/>
      <c r="K557" s="10"/>
    </row>
    <row r="558" spans="1:11" ht="15">
      <c r="A558" s="48"/>
      <c r="B558" s="80" t="s">
        <v>369</v>
      </c>
      <c r="C558" s="40"/>
      <c r="D558" s="21">
        <v>544</v>
      </c>
      <c r="E558" s="22" t="s">
        <v>370</v>
      </c>
      <c r="F558" s="29"/>
      <c r="G558" s="29"/>
      <c r="H558" s="29"/>
      <c r="I558" s="29"/>
      <c r="J558" s="33"/>
      <c r="K558" s="10"/>
    </row>
    <row r="559" spans="1:11" ht="15">
      <c r="A559" s="48"/>
      <c r="B559" s="80" t="s">
        <v>371</v>
      </c>
      <c r="C559" s="40"/>
      <c r="D559" s="21">
        <v>545</v>
      </c>
      <c r="E559" s="22" t="s">
        <v>372</v>
      </c>
      <c r="F559" s="29"/>
      <c r="G559" s="29"/>
      <c r="H559" s="29"/>
      <c r="I559" s="29"/>
      <c r="J559" s="33"/>
      <c r="K559" s="10"/>
    </row>
    <row r="560" spans="1:11" ht="15">
      <c r="A560" s="123" t="s">
        <v>393</v>
      </c>
      <c r="B560" s="124"/>
      <c r="C560" s="124"/>
      <c r="D560" s="21">
        <v>546</v>
      </c>
      <c r="E560" s="170"/>
      <c r="F560" s="29"/>
      <c r="G560" s="29"/>
      <c r="H560" s="29"/>
      <c r="I560" s="29"/>
      <c r="J560" s="33"/>
      <c r="K560" s="10"/>
    </row>
    <row r="561" spans="1:11" ht="15">
      <c r="A561" s="178"/>
      <c r="B561" s="126" t="s">
        <v>594</v>
      </c>
      <c r="C561" s="126"/>
      <c r="D561" s="21">
        <v>547</v>
      </c>
      <c r="E561" s="190" t="s">
        <v>595</v>
      </c>
      <c r="F561" s="29">
        <f>+F562+F563</f>
        <v>1140</v>
      </c>
      <c r="G561" s="29">
        <f>+G562+G563</f>
        <v>290</v>
      </c>
      <c r="H561" s="29">
        <f>+H562+H563</f>
        <v>250</v>
      </c>
      <c r="I561" s="29">
        <f>+I562+I563</f>
        <v>275</v>
      </c>
      <c r="J561" s="29">
        <f>+J562+J563</f>
        <v>325</v>
      </c>
      <c r="K561" s="10"/>
    </row>
    <row r="562" spans="1:11" ht="15">
      <c r="A562" s="178"/>
      <c r="B562" s="126"/>
      <c r="C562" s="126" t="s">
        <v>596</v>
      </c>
      <c r="D562" s="21">
        <v>548</v>
      </c>
      <c r="E562" s="190" t="s">
        <v>597</v>
      </c>
      <c r="F562" s="29">
        <f>SUM(G562:J562)</f>
        <v>1140</v>
      </c>
      <c r="G562" s="29">
        <v>290</v>
      </c>
      <c r="H562" s="29">
        <v>250</v>
      </c>
      <c r="I562" s="29">
        <v>275</v>
      </c>
      <c r="J562" s="33">
        <v>325</v>
      </c>
      <c r="K562" s="10"/>
    </row>
    <row r="563" spans="1:11" ht="15">
      <c r="A563" s="178"/>
      <c r="B563" s="126"/>
      <c r="C563" s="126" t="s">
        <v>598</v>
      </c>
      <c r="D563" s="21">
        <v>549</v>
      </c>
      <c r="E563" s="190" t="s">
        <v>599</v>
      </c>
      <c r="F563" s="29">
        <f>SUM(G563:J563)</f>
        <v>0</v>
      </c>
      <c r="G563" s="29"/>
      <c r="H563" s="29"/>
      <c r="I563" s="29"/>
      <c r="J563" s="33"/>
      <c r="K563" s="10"/>
    </row>
    <row r="564" spans="1:11" ht="15">
      <c r="A564" s="178"/>
      <c r="B564" s="126" t="s">
        <v>600</v>
      </c>
      <c r="C564" s="126"/>
      <c r="D564" s="21">
        <v>550</v>
      </c>
      <c r="E564" s="190" t="s">
        <v>601</v>
      </c>
      <c r="F564" s="29">
        <f>SUM(G564:J564)</f>
        <v>0</v>
      </c>
      <c r="G564" s="29"/>
      <c r="H564" s="29"/>
      <c r="I564" s="29"/>
      <c r="J564" s="33"/>
      <c r="K564" s="10"/>
    </row>
    <row r="565" spans="1:11" ht="15">
      <c r="A565" s="174"/>
      <c r="B565" s="175"/>
      <c r="C565" s="175"/>
      <c r="D565" s="21">
        <v>551</v>
      </c>
      <c r="E565" s="22"/>
      <c r="F565" s="29"/>
      <c r="G565" s="29"/>
      <c r="H565" s="29"/>
      <c r="I565" s="29"/>
      <c r="J565" s="33"/>
      <c r="K565" s="10"/>
    </row>
    <row r="566" spans="1:11" ht="15.75">
      <c r="A566" s="135" t="s">
        <v>602</v>
      </c>
      <c r="B566" s="191"/>
      <c r="C566" s="192"/>
      <c r="D566" s="103">
        <v>552</v>
      </c>
      <c r="E566" s="104" t="s">
        <v>603</v>
      </c>
      <c r="F566" s="23">
        <f>+F567+F593+F623+F642+F680</f>
        <v>7873</v>
      </c>
      <c r="G566" s="23">
        <f>+G567+G593+G623+G642+G680</f>
        <v>2289</v>
      </c>
      <c r="H566" s="23">
        <f>+H567+H593+H623+H642+H680</f>
        <v>1954</v>
      </c>
      <c r="I566" s="23">
        <f>+I567+I593+I623+I642+I680</f>
        <v>1016</v>
      </c>
      <c r="J566" s="23">
        <f>+J567+J593+J623+J642+J680</f>
        <v>2614</v>
      </c>
      <c r="K566" s="10"/>
    </row>
    <row r="567" spans="1:11" ht="15.75">
      <c r="A567" s="150" t="s">
        <v>604</v>
      </c>
      <c r="B567" s="186"/>
      <c r="C567" s="182"/>
      <c r="D567" s="108">
        <v>553</v>
      </c>
      <c r="E567" s="109" t="s">
        <v>605</v>
      </c>
      <c r="F567" s="129">
        <f>F568+F575</f>
        <v>50</v>
      </c>
      <c r="G567" s="129">
        <f>G568+G575</f>
        <v>13</v>
      </c>
      <c r="H567" s="129">
        <f>H568+H575</f>
        <v>12</v>
      </c>
      <c r="I567" s="129">
        <f>I568+I575</f>
        <v>12</v>
      </c>
      <c r="J567" s="129">
        <f>J568+J575</f>
        <v>13</v>
      </c>
      <c r="K567" s="10"/>
    </row>
    <row r="568" spans="1:11" ht="15">
      <c r="A568" s="111" t="s">
        <v>543</v>
      </c>
      <c r="B568" s="101"/>
      <c r="C568" s="101"/>
      <c r="D568" s="21">
        <v>554</v>
      </c>
      <c r="E568" s="22" t="s">
        <v>268</v>
      </c>
      <c r="F568" s="29">
        <f>F569+F570+F571</f>
        <v>50</v>
      </c>
      <c r="G568" s="29">
        <f>G569+G570+G571</f>
        <v>13</v>
      </c>
      <c r="H568" s="29">
        <f>H569+H570+H571</f>
        <v>12</v>
      </c>
      <c r="I568" s="29">
        <f>I569+I570+I571</f>
        <v>12</v>
      </c>
      <c r="J568" s="29">
        <f>J569+J570+J571</f>
        <v>13</v>
      </c>
      <c r="K568" s="10"/>
    </row>
    <row r="569" spans="1:11" ht="15">
      <c r="A569" s="39" t="s">
        <v>384</v>
      </c>
      <c r="B569" s="113"/>
      <c r="C569" s="113"/>
      <c r="D569" s="21">
        <v>555</v>
      </c>
      <c r="E569" s="22">
        <v>10</v>
      </c>
      <c r="F569" s="29"/>
      <c r="G569" s="29"/>
      <c r="H569" s="29"/>
      <c r="I569" s="29"/>
      <c r="J569" s="33"/>
      <c r="K569" s="10"/>
    </row>
    <row r="570" spans="1:11" ht="15">
      <c r="A570" s="32" t="s">
        <v>385</v>
      </c>
      <c r="B570" s="113"/>
      <c r="C570" s="113"/>
      <c r="D570" s="21">
        <v>556</v>
      </c>
      <c r="E570" s="22">
        <v>20</v>
      </c>
      <c r="F570" s="29">
        <f>SUM(G570:J570)</f>
        <v>50</v>
      </c>
      <c r="G570" s="29">
        <v>13</v>
      </c>
      <c r="H570" s="29">
        <v>12</v>
      </c>
      <c r="I570" s="29">
        <v>12</v>
      </c>
      <c r="J570" s="33">
        <v>13</v>
      </c>
      <c r="K570" s="10"/>
    </row>
    <row r="571" spans="1:11" ht="15">
      <c r="A571" s="75" t="s">
        <v>306</v>
      </c>
      <c r="B571" s="76"/>
      <c r="C571" s="161"/>
      <c r="D571" s="21">
        <v>557</v>
      </c>
      <c r="E571" s="22" t="s">
        <v>452</v>
      </c>
      <c r="F571" s="29">
        <f>+F572</f>
        <v>0</v>
      </c>
      <c r="G571" s="29">
        <f>+G572</f>
        <v>0</v>
      </c>
      <c r="H571" s="29">
        <f>+H572</f>
        <v>0</v>
      </c>
      <c r="I571" s="29">
        <f>+I572</f>
        <v>0</v>
      </c>
      <c r="J571" s="29">
        <f>+J572</f>
        <v>0</v>
      </c>
      <c r="K571" s="10"/>
    </row>
    <row r="572" spans="1:11" ht="15">
      <c r="A572" s="95"/>
      <c r="B572" s="76" t="s">
        <v>307</v>
      </c>
      <c r="C572" s="162"/>
      <c r="D572" s="21">
        <v>558</v>
      </c>
      <c r="E572" s="22" t="s">
        <v>308</v>
      </c>
      <c r="F572" s="29">
        <f>+F573+F574</f>
        <v>0</v>
      </c>
      <c r="G572" s="29">
        <f>+G573+G574</f>
        <v>0</v>
      </c>
      <c r="H572" s="29">
        <f>+H573+H574</f>
        <v>0</v>
      </c>
      <c r="I572" s="29">
        <f>+I573+I574</f>
        <v>0</v>
      </c>
      <c r="J572" s="29">
        <f>+J573+J574</f>
        <v>0</v>
      </c>
      <c r="K572" s="10"/>
    </row>
    <row r="573" spans="1:11" ht="15">
      <c r="A573" s="75"/>
      <c r="B573" s="31"/>
      <c r="C573" s="40" t="s">
        <v>606</v>
      </c>
      <c r="D573" s="21">
        <v>559</v>
      </c>
      <c r="E573" s="22" t="s">
        <v>316</v>
      </c>
      <c r="F573" s="29"/>
      <c r="G573" s="29"/>
      <c r="H573" s="29"/>
      <c r="I573" s="29"/>
      <c r="J573" s="33"/>
      <c r="K573" s="10"/>
    </row>
    <row r="574" spans="1:11" ht="15">
      <c r="A574" s="95"/>
      <c r="B574" s="31"/>
      <c r="C574" s="116" t="s">
        <v>319</v>
      </c>
      <c r="D574" s="21">
        <v>560</v>
      </c>
      <c r="E574" s="22" t="s">
        <v>320</v>
      </c>
      <c r="F574" s="29"/>
      <c r="G574" s="29"/>
      <c r="H574" s="29"/>
      <c r="I574" s="29"/>
      <c r="J574" s="33"/>
      <c r="K574" s="10"/>
    </row>
    <row r="575" spans="1:11" ht="15">
      <c r="A575" s="90" t="s">
        <v>545</v>
      </c>
      <c r="B575" s="101"/>
      <c r="C575" s="180"/>
      <c r="D575" s="21">
        <v>561</v>
      </c>
      <c r="E575" s="22">
        <v>70</v>
      </c>
      <c r="F575" s="29">
        <f>+F576+F583</f>
        <v>0</v>
      </c>
      <c r="G575" s="29">
        <f>+G576+G583</f>
        <v>0</v>
      </c>
      <c r="H575" s="29">
        <f>+H576+H583</f>
        <v>0</v>
      </c>
      <c r="I575" s="29">
        <f>+I576+I583</f>
        <v>0</v>
      </c>
      <c r="J575" s="29">
        <f>+J576+J583</f>
        <v>0</v>
      </c>
      <c r="K575" s="10"/>
    </row>
    <row r="576" spans="1:11" ht="15">
      <c r="A576" s="75" t="s">
        <v>342</v>
      </c>
      <c r="B576" s="54"/>
      <c r="C576" s="101"/>
      <c r="D576" s="21">
        <v>562</v>
      </c>
      <c r="E576" s="22">
        <v>71</v>
      </c>
      <c r="F576" s="29">
        <f>+F577+F582</f>
        <v>0</v>
      </c>
      <c r="G576" s="29">
        <f>+G577+G582</f>
        <v>0</v>
      </c>
      <c r="H576" s="29">
        <f>+H577+H582</f>
        <v>0</v>
      </c>
      <c r="I576" s="29">
        <f>+I577+I582</f>
        <v>0</v>
      </c>
      <c r="J576" s="29">
        <f>+J577+J582</f>
        <v>0</v>
      </c>
      <c r="K576" s="10"/>
    </row>
    <row r="577" spans="1:11" ht="15">
      <c r="A577" s="95"/>
      <c r="B577" s="76" t="s">
        <v>508</v>
      </c>
      <c r="C577" s="101"/>
      <c r="D577" s="21">
        <v>563</v>
      </c>
      <c r="E577" s="22" t="s">
        <v>344</v>
      </c>
      <c r="F577" s="29">
        <f>SUM(F578:F581)</f>
        <v>0</v>
      </c>
      <c r="G577" s="29">
        <f>SUM(G578:G581)</f>
        <v>0</v>
      </c>
      <c r="H577" s="29">
        <f>SUM(H578:H581)</f>
        <v>0</v>
      </c>
      <c r="I577" s="29">
        <f>SUM(I578:I581)</f>
        <v>0</v>
      </c>
      <c r="J577" s="29">
        <f>SUM(J578:J581)</f>
        <v>0</v>
      </c>
      <c r="K577" s="10"/>
    </row>
    <row r="578" spans="1:11" ht="15">
      <c r="A578" s="95"/>
      <c r="B578" s="76"/>
      <c r="C578" s="93" t="s">
        <v>345</v>
      </c>
      <c r="D578" s="21">
        <v>564</v>
      </c>
      <c r="E578" s="94" t="s">
        <v>346</v>
      </c>
      <c r="F578" s="29"/>
      <c r="G578" s="29"/>
      <c r="H578" s="29"/>
      <c r="I578" s="29"/>
      <c r="J578" s="33"/>
      <c r="K578" s="10"/>
    </row>
    <row r="579" spans="1:11" ht="15">
      <c r="A579" s="95"/>
      <c r="B579" s="76"/>
      <c r="C579" s="96" t="s">
        <v>347</v>
      </c>
      <c r="D579" s="21">
        <v>565</v>
      </c>
      <c r="E579" s="94" t="s">
        <v>348</v>
      </c>
      <c r="F579" s="29"/>
      <c r="G579" s="29"/>
      <c r="H579" s="29"/>
      <c r="I579" s="29"/>
      <c r="J579" s="33"/>
      <c r="K579" s="10"/>
    </row>
    <row r="580" spans="1:11" ht="15">
      <c r="A580" s="95"/>
      <c r="B580" s="76"/>
      <c r="C580" s="88" t="s">
        <v>390</v>
      </c>
      <c r="D580" s="21">
        <v>566</v>
      </c>
      <c r="E580" s="94" t="s">
        <v>350</v>
      </c>
      <c r="F580" s="29"/>
      <c r="G580" s="29"/>
      <c r="H580" s="29"/>
      <c r="I580" s="29"/>
      <c r="J580" s="33"/>
      <c r="K580" s="10"/>
    </row>
    <row r="581" spans="1:11" ht="15">
      <c r="A581" s="95"/>
      <c r="B581" s="76"/>
      <c r="C581" s="88" t="s">
        <v>351</v>
      </c>
      <c r="D581" s="21">
        <v>567</v>
      </c>
      <c r="E581" s="97" t="s">
        <v>352</v>
      </c>
      <c r="F581" s="29"/>
      <c r="G581" s="29"/>
      <c r="H581" s="29"/>
      <c r="I581" s="29"/>
      <c r="J581" s="33"/>
      <c r="K581" s="10"/>
    </row>
    <row r="582" spans="1:11" ht="15" customHeight="1">
      <c r="A582" s="95"/>
      <c r="B582" s="241" t="s">
        <v>391</v>
      </c>
      <c r="C582" s="241"/>
      <c r="D582" s="21">
        <v>568</v>
      </c>
      <c r="E582" s="97" t="s">
        <v>354</v>
      </c>
      <c r="F582" s="29"/>
      <c r="G582" s="29"/>
      <c r="H582" s="29"/>
      <c r="I582" s="29"/>
      <c r="J582" s="33"/>
      <c r="K582" s="10"/>
    </row>
    <row r="583" spans="1:11" ht="15">
      <c r="A583" s="118" t="s">
        <v>355</v>
      </c>
      <c r="B583" s="119"/>
      <c r="C583" s="120"/>
      <c r="D583" s="21">
        <v>569</v>
      </c>
      <c r="E583" s="22">
        <v>72</v>
      </c>
      <c r="F583" s="29">
        <f aca="true" t="shared" si="16" ref="F583:J584">+F584</f>
        <v>0</v>
      </c>
      <c r="G583" s="29">
        <f t="shared" si="16"/>
        <v>0</v>
      </c>
      <c r="H583" s="29">
        <f t="shared" si="16"/>
        <v>0</v>
      </c>
      <c r="I583" s="29">
        <f t="shared" si="16"/>
        <v>0</v>
      </c>
      <c r="J583" s="29">
        <f t="shared" si="16"/>
        <v>0</v>
      </c>
      <c r="K583" s="10"/>
    </row>
    <row r="584" spans="1:11" ht="15">
      <c r="A584" s="121"/>
      <c r="B584" s="98" t="s">
        <v>356</v>
      </c>
      <c r="C584" s="120"/>
      <c r="D584" s="21">
        <v>570</v>
      </c>
      <c r="E584" s="22" t="s">
        <v>357</v>
      </c>
      <c r="F584" s="29">
        <f t="shared" si="16"/>
        <v>0</v>
      </c>
      <c r="G584" s="29">
        <f t="shared" si="16"/>
        <v>0</v>
      </c>
      <c r="H584" s="29">
        <f t="shared" si="16"/>
        <v>0</v>
      </c>
      <c r="I584" s="29">
        <f t="shared" si="16"/>
        <v>0</v>
      </c>
      <c r="J584" s="29">
        <f t="shared" si="16"/>
        <v>0</v>
      </c>
      <c r="K584" s="10"/>
    </row>
    <row r="585" spans="1:11" ht="15">
      <c r="A585" s="48"/>
      <c r="B585" s="98"/>
      <c r="C585" s="40" t="s">
        <v>360</v>
      </c>
      <c r="D585" s="21">
        <v>571</v>
      </c>
      <c r="E585" s="22" t="s">
        <v>361</v>
      </c>
      <c r="F585" s="29"/>
      <c r="G585" s="29"/>
      <c r="H585" s="29"/>
      <c r="I585" s="29"/>
      <c r="J585" s="33"/>
      <c r="K585" s="10"/>
    </row>
    <row r="586" spans="1:11" ht="15">
      <c r="A586" s="123" t="s">
        <v>393</v>
      </c>
      <c r="B586" s="124"/>
      <c r="C586" s="124"/>
      <c r="D586" s="21">
        <v>572</v>
      </c>
      <c r="E586" s="22"/>
      <c r="F586" s="29"/>
      <c r="G586" s="29"/>
      <c r="H586" s="29"/>
      <c r="I586" s="29"/>
      <c r="J586" s="33"/>
      <c r="K586" s="10"/>
    </row>
    <row r="587" spans="1:11" ht="15">
      <c r="A587" s="178"/>
      <c r="B587" s="126" t="s">
        <v>607</v>
      </c>
      <c r="C587" s="40"/>
      <c r="D587" s="21">
        <v>573</v>
      </c>
      <c r="E587" s="22" t="s">
        <v>608</v>
      </c>
      <c r="F587" s="29">
        <f>F588+F589+F590+F591</f>
        <v>50</v>
      </c>
      <c r="G587" s="29">
        <f>G588+G589+G590+G591</f>
        <v>13</v>
      </c>
      <c r="H587" s="29">
        <f>H588+H589+H590+H591</f>
        <v>12</v>
      </c>
      <c r="I587" s="29">
        <f>I588+I589+I590+I591</f>
        <v>12</v>
      </c>
      <c r="J587" s="29">
        <f>J588+J589+J590+J591</f>
        <v>13</v>
      </c>
      <c r="K587" s="10"/>
    </row>
    <row r="588" spans="1:11" ht="15">
      <c r="A588" s="178"/>
      <c r="B588" s="158"/>
      <c r="C588" s="126" t="s">
        <v>609</v>
      </c>
      <c r="D588" s="21">
        <v>574</v>
      </c>
      <c r="E588" s="22" t="s">
        <v>610</v>
      </c>
      <c r="F588" s="29">
        <f>SUM(G588:J588)</f>
        <v>50</v>
      </c>
      <c r="G588" s="29">
        <f>+G568</f>
        <v>13</v>
      </c>
      <c r="H588" s="29">
        <f>+H568</f>
        <v>12</v>
      </c>
      <c r="I588" s="29">
        <f>+I568</f>
        <v>12</v>
      </c>
      <c r="J588" s="29">
        <f>+J568</f>
        <v>13</v>
      </c>
      <c r="K588" s="10"/>
    </row>
    <row r="589" spans="1:11" ht="15">
      <c r="A589" s="178"/>
      <c r="B589" s="158"/>
      <c r="C589" s="126" t="s">
        <v>611</v>
      </c>
      <c r="D589" s="21">
        <v>575</v>
      </c>
      <c r="E589" s="22" t="s">
        <v>612</v>
      </c>
      <c r="F589" s="29"/>
      <c r="G589" s="29"/>
      <c r="H589" s="29"/>
      <c r="I589" s="29"/>
      <c r="J589" s="33"/>
      <c r="K589" s="10"/>
    </row>
    <row r="590" spans="1:11" ht="15">
      <c r="A590" s="178"/>
      <c r="B590" s="158"/>
      <c r="C590" s="126" t="s">
        <v>613</v>
      </c>
      <c r="D590" s="21">
        <v>576</v>
      </c>
      <c r="E590" s="22" t="s">
        <v>614</v>
      </c>
      <c r="F590" s="29"/>
      <c r="G590" s="29"/>
      <c r="H590" s="29"/>
      <c r="I590" s="29"/>
      <c r="J590" s="33"/>
      <c r="K590" s="10"/>
    </row>
    <row r="591" spans="1:11" ht="15">
      <c r="A591" s="178"/>
      <c r="B591" s="158"/>
      <c r="C591" s="40" t="s">
        <v>615</v>
      </c>
      <c r="D591" s="21">
        <v>577</v>
      </c>
      <c r="E591" s="22" t="s">
        <v>616</v>
      </c>
      <c r="F591" s="29">
        <f>SUM(G591:J591)</f>
        <v>0</v>
      </c>
      <c r="G591" s="29"/>
      <c r="H591" s="29"/>
      <c r="I591" s="29"/>
      <c r="J591" s="33"/>
      <c r="K591" s="10"/>
    </row>
    <row r="592" spans="1:11" ht="15">
      <c r="A592" s="193"/>
      <c r="B592" s="194"/>
      <c r="C592" s="194"/>
      <c r="D592" s="103">
        <v>578</v>
      </c>
      <c r="E592" s="22"/>
      <c r="F592" s="29"/>
      <c r="G592" s="29"/>
      <c r="H592" s="29"/>
      <c r="I592" s="29"/>
      <c r="J592" s="33"/>
      <c r="K592" s="10"/>
    </row>
    <row r="593" spans="1:11" ht="15.75">
      <c r="A593" s="150" t="s">
        <v>617</v>
      </c>
      <c r="B593" s="179"/>
      <c r="C593" s="152"/>
      <c r="D593" s="108">
        <v>579</v>
      </c>
      <c r="E593" s="109" t="s">
        <v>372</v>
      </c>
      <c r="F593" s="129">
        <f>F594</f>
        <v>6040</v>
      </c>
      <c r="G593" s="129">
        <f>G594</f>
        <v>1900</v>
      </c>
      <c r="H593" s="129">
        <f>H594</f>
        <v>1092</v>
      </c>
      <c r="I593" s="129">
        <f>I594</f>
        <v>793</v>
      </c>
      <c r="J593" s="142">
        <f>J594</f>
        <v>2255</v>
      </c>
      <c r="K593" s="10"/>
    </row>
    <row r="594" spans="1:11" ht="15">
      <c r="A594" s="111" t="s">
        <v>543</v>
      </c>
      <c r="B594" s="101"/>
      <c r="C594" s="101"/>
      <c r="D594" s="21">
        <v>580</v>
      </c>
      <c r="E594" s="22" t="s">
        <v>268</v>
      </c>
      <c r="F594" s="29">
        <f>+F595+F596+F597</f>
        <v>6040</v>
      </c>
      <c r="G594" s="29">
        <f>+G595+G596+G597</f>
        <v>1900</v>
      </c>
      <c r="H594" s="29">
        <f>+H595+H596+H597</f>
        <v>1092</v>
      </c>
      <c r="I594" s="29">
        <f>+I595+I596+I597</f>
        <v>793</v>
      </c>
      <c r="J594" s="29">
        <f>+J595+J596+J597</f>
        <v>2255</v>
      </c>
      <c r="K594" s="10"/>
    </row>
    <row r="595" spans="1:11" ht="15">
      <c r="A595" s="39" t="s">
        <v>384</v>
      </c>
      <c r="B595" s="113"/>
      <c r="C595" s="113"/>
      <c r="D595" s="21">
        <v>581</v>
      </c>
      <c r="E595" s="22">
        <v>10</v>
      </c>
      <c r="F595" s="29"/>
      <c r="G595" s="29"/>
      <c r="H595" s="29"/>
      <c r="I595" s="29"/>
      <c r="J595" s="33"/>
      <c r="K595" s="10"/>
    </row>
    <row r="596" spans="1:11" ht="15">
      <c r="A596" s="32" t="s">
        <v>385</v>
      </c>
      <c r="B596" s="113"/>
      <c r="C596" s="113"/>
      <c r="D596" s="21">
        <v>582</v>
      </c>
      <c r="E596" s="22">
        <v>20</v>
      </c>
      <c r="F596" s="29"/>
      <c r="G596" s="29"/>
      <c r="H596" s="29"/>
      <c r="I596" s="29"/>
      <c r="J596" s="33"/>
      <c r="K596" s="10"/>
    </row>
    <row r="597" spans="1:11" ht="15">
      <c r="A597" s="75" t="s">
        <v>279</v>
      </c>
      <c r="B597" s="54"/>
      <c r="C597" s="101"/>
      <c r="D597" s="21">
        <v>583</v>
      </c>
      <c r="E597" s="22" t="s">
        <v>280</v>
      </c>
      <c r="F597" s="29">
        <f>+F598+F599</f>
        <v>6040</v>
      </c>
      <c r="G597" s="29">
        <f>+G598+G599</f>
        <v>1900</v>
      </c>
      <c r="H597" s="29">
        <f>+H598+H599</f>
        <v>1092</v>
      </c>
      <c r="I597" s="29">
        <f>+I598+I599</f>
        <v>793</v>
      </c>
      <c r="J597" s="29">
        <f>+J598+J599</f>
        <v>2255</v>
      </c>
      <c r="K597" s="10"/>
    </row>
    <row r="598" spans="1:11" ht="15">
      <c r="A598" s="95"/>
      <c r="B598" s="76" t="s">
        <v>618</v>
      </c>
      <c r="C598" s="145"/>
      <c r="D598" s="21">
        <v>584</v>
      </c>
      <c r="E598" s="22" t="s">
        <v>619</v>
      </c>
      <c r="F598" s="29">
        <f>SUM(G598:J598)</f>
        <v>2200</v>
      </c>
      <c r="G598" s="29">
        <v>600</v>
      </c>
      <c r="H598" s="29">
        <v>600</v>
      </c>
      <c r="I598" s="29">
        <v>500</v>
      </c>
      <c r="J598" s="33">
        <v>500</v>
      </c>
      <c r="K598" s="189"/>
    </row>
    <row r="599" spans="1:11" ht="15">
      <c r="A599" s="95"/>
      <c r="B599" s="76" t="s">
        <v>246</v>
      </c>
      <c r="C599" s="76"/>
      <c r="D599" s="21">
        <v>585</v>
      </c>
      <c r="E599" s="22" t="s">
        <v>282</v>
      </c>
      <c r="F599" s="29">
        <f>SUM(G599:J599)</f>
        <v>3840</v>
      </c>
      <c r="G599" s="29">
        <v>1300</v>
      </c>
      <c r="H599" s="29">
        <v>492</v>
      </c>
      <c r="I599" s="29">
        <v>293</v>
      </c>
      <c r="J599" s="33">
        <v>1755</v>
      </c>
      <c r="K599" s="189"/>
    </row>
    <row r="600" spans="1:11" ht="15">
      <c r="A600" s="75" t="s">
        <v>286</v>
      </c>
      <c r="B600" s="115"/>
      <c r="C600" s="101"/>
      <c r="D600" s="21">
        <v>586</v>
      </c>
      <c r="E600" s="22" t="s">
        <v>287</v>
      </c>
      <c r="F600" s="29"/>
      <c r="G600" s="29"/>
      <c r="H600" s="29"/>
      <c r="I600" s="29"/>
      <c r="J600" s="33"/>
      <c r="K600" s="10"/>
    </row>
    <row r="601" spans="1:11" ht="15">
      <c r="A601" s="95"/>
      <c r="B601" s="76" t="s">
        <v>420</v>
      </c>
      <c r="C601" s="101"/>
      <c r="D601" s="21">
        <v>587</v>
      </c>
      <c r="E601" s="22" t="s">
        <v>289</v>
      </c>
      <c r="F601" s="29"/>
      <c r="G601" s="29"/>
      <c r="H601" s="29"/>
      <c r="I601" s="29"/>
      <c r="J601" s="33"/>
      <c r="K601" s="10"/>
    </row>
    <row r="602" spans="1:11" ht="15">
      <c r="A602" s="95"/>
      <c r="B602" s="31"/>
      <c r="C602" s="116" t="s">
        <v>386</v>
      </c>
      <c r="D602" s="21">
        <v>588</v>
      </c>
      <c r="E602" s="22" t="s">
        <v>291</v>
      </c>
      <c r="F602" s="29"/>
      <c r="G602" s="29"/>
      <c r="H602" s="29"/>
      <c r="I602" s="29"/>
      <c r="J602" s="33"/>
      <c r="K602" s="10"/>
    </row>
    <row r="603" spans="1:11" ht="15">
      <c r="A603" s="75" t="s">
        <v>306</v>
      </c>
      <c r="B603" s="31"/>
      <c r="C603" s="76"/>
      <c r="D603" s="21">
        <v>589</v>
      </c>
      <c r="E603" s="22">
        <v>55</v>
      </c>
      <c r="F603" s="29"/>
      <c r="G603" s="29"/>
      <c r="H603" s="29"/>
      <c r="I603" s="29"/>
      <c r="J603" s="33"/>
      <c r="K603" s="10"/>
    </row>
    <row r="604" spans="1:11" ht="15">
      <c r="A604" s="48"/>
      <c r="B604" s="76" t="s">
        <v>620</v>
      </c>
      <c r="C604" s="76"/>
      <c r="D604" s="21">
        <v>590</v>
      </c>
      <c r="E604" s="22" t="s">
        <v>308</v>
      </c>
      <c r="F604" s="29"/>
      <c r="G604" s="29"/>
      <c r="H604" s="29"/>
      <c r="I604" s="29"/>
      <c r="J604" s="33"/>
      <c r="K604" s="10"/>
    </row>
    <row r="605" spans="1:11" ht="15">
      <c r="A605" s="95"/>
      <c r="B605" s="31"/>
      <c r="C605" s="40" t="s">
        <v>571</v>
      </c>
      <c r="D605" s="21">
        <v>591</v>
      </c>
      <c r="E605" s="22" t="s">
        <v>314</v>
      </c>
      <c r="F605" s="29"/>
      <c r="G605" s="29"/>
      <c r="H605" s="29"/>
      <c r="I605" s="29"/>
      <c r="J605" s="33"/>
      <c r="K605" s="10"/>
    </row>
    <row r="606" spans="1:11" ht="15">
      <c r="A606" s="90" t="s">
        <v>545</v>
      </c>
      <c r="B606" s="101"/>
      <c r="C606" s="180"/>
      <c r="D606" s="21">
        <v>592</v>
      </c>
      <c r="E606" s="22">
        <v>70</v>
      </c>
      <c r="F606" s="29"/>
      <c r="G606" s="29"/>
      <c r="H606" s="29"/>
      <c r="I606" s="29"/>
      <c r="J606" s="33"/>
      <c r="K606" s="10"/>
    </row>
    <row r="607" spans="1:11" ht="15">
      <c r="A607" s="75" t="s">
        <v>342</v>
      </c>
      <c r="B607" s="54"/>
      <c r="C607" s="101"/>
      <c r="D607" s="21">
        <v>593</v>
      </c>
      <c r="E607" s="22">
        <v>71</v>
      </c>
      <c r="F607" s="29"/>
      <c r="G607" s="29"/>
      <c r="H607" s="29"/>
      <c r="I607" s="29"/>
      <c r="J607" s="33"/>
      <c r="K607" s="10"/>
    </row>
    <row r="608" spans="1:11" ht="15">
      <c r="A608" s="95"/>
      <c r="B608" s="76" t="s">
        <v>389</v>
      </c>
      <c r="C608" s="101"/>
      <c r="D608" s="21">
        <v>594</v>
      </c>
      <c r="E608" s="22" t="s">
        <v>344</v>
      </c>
      <c r="F608" s="29"/>
      <c r="G608" s="29"/>
      <c r="H608" s="29"/>
      <c r="I608" s="29"/>
      <c r="J608" s="33"/>
      <c r="K608" s="10"/>
    </row>
    <row r="609" spans="1:11" ht="15">
      <c r="A609" s="95"/>
      <c r="B609" s="76"/>
      <c r="C609" s="93" t="s">
        <v>345</v>
      </c>
      <c r="D609" s="21">
        <v>595</v>
      </c>
      <c r="E609" s="94" t="s">
        <v>346</v>
      </c>
      <c r="F609" s="29"/>
      <c r="G609" s="29"/>
      <c r="H609" s="29"/>
      <c r="I609" s="29"/>
      <c r="J609" s="33"/>
      <c r="K609" s="10"/>
    </row>
    <row r="610" spans="1:11" ht="15">
      <c r="A610" s="95"/>
      <c r="B610" s="76"/>
      <c r="C610" s="96" t="s">
        <v>347</v>
      </c>
      <c r="D610" s="21">
        <v>596</v>
      </c>
      <c r="E610" s="94" t="s">
        <v>348</v>
      </c>
      <c r="F610" s="29"/>
      <c r="G610" s="29"/>
      <c r="H610" s="29"/>
      <c r="I610" s="29"/>
      <c r="J610" s="33"/>
      <c r="K610" s="10"/>
    </row>
    <row r="611" spans="1:11" ht="15">
      <c r="A611" s="95"/>
      <c r="B611" s="76"/>
      <c r="C611" s="88" t="s">
        <v>390</v>
      </c>
      <c r="D611" s="21">
        <v>597</v>
      </c>
      <c r="E611" s="94" t="s">
        <v>350</v>
      </c>
      <c r="F611" s="29"/>
      <c r="G611" s="29"/>
      <c r="H611" s="29"/>
      <c r="I611" s="29"/>
      <c r="J611" s="33"/>
      <c r="K611" s="10"/>
    </row>
    <row r="612" spans="1:11" ht="15">
      <c r="A612" s="95"/>
      <c r="B612" s="76"/>
      <c r="C612" s="88" t="s">
        <v>621</v>
      </c>
      <c r="D612" s="21">
        <v>598</v>
      </c>
      <c r="E612" s="97" t="s">
        <v>352</v>
      </c>
      <c r="F612" s="29"/>
      <c r="G612" s="29"/>
      <c r="H612" s="29"/>
      <c r="I612" s="29"/>
      <c r="J612" s="33"/>
      <c r="K612" s="10"/>
    </row>
    <row r="613" spans="1:11" ht="15" customHeight="1">
      <c r="A613" s="95"/>
      <c r="B613" s="241" t="s">
        <v>391</v>
      </c>
      <c r="C613" s="241"/>
      <c r="D613" s="21">
        <v>599</v>
      </c>
      <c r="E613" s="97" t="s">
        <v>354</v>
      </c>
      <c r="F613" s="29"/>
      <c r="G613" s="29"/>
      <c r="H613" s="29"/>
      <c r="I613" s="29"/>
      <c r="J613" s="33"/>
      <c r="K613" s="10"/>
    </row>
    <row r="614" spans="1:11" ht="15">
      <c r="A614" s="90" t="s">
        <v>362</v>
      </c>
      <c r="B614" s="31"/>
      <c r="C614" s="40"/>
      <c r="D614" s="21">
        <v>600</v>
      </c>
      <c r="E614" s="22">
        <v>79</v>
      </c>
      <c r="F614" s="29"/>
      <c r="G614" s="29"/>
      <c r="H614" s="29"/>
      <c r="I614" s="29"/>
      <c r="J614" s="33"/>
      <c r="K614" s="10"/>
    </row>
    <row r="615" spans="1:11" ht="15">
      <c r="A615" s="32" t="s">
        <v>402</v>
      </c>
      <c r="B615" s="76"/>
      <c r="C615" s="40"/>
      <c r="D615" s="21">
        <v>601</v>
      </c>
      <c r="E615" s="22">
        <v>81</v>
      </c>
      <c r="F615" s="29"/>
      <c r="G615" s="29"/>
      <c r="H615" s="29"/>
      <c r="I615" s="29"/>
      <c r="J615" s="33"/>
      <c r="K615" s="10"/>
    </row>
    <row r="616" spans="1:11" ht="15">
      <c r="A616" s="48"/>
      <c r="B616" s="80" t="s">
        <v>369</v>
      </c>
      <c r="C616" s="40"/>
      <c r="D616" s="21">
        <v>602</v>
      </c>
      <c r="E616" s="22" t="s">
        <v>370</v>
      </c>
      <c r="F616" s="29"/>
      <c r="G616" s="29"/>
      <c r="H616" s="29"/>
      <c r="I616" s="29"/>
      <c r="J616" s="33"/>
      <c r="K616" s="10"/>
    </row>
    <row r="617" spans="1:11" ht="15">
      <c r="A617" s="48"/>
      <c r="B617" s="80" t="s">
        <v>371</v>
      </c>
      <c r="C617" s="40"/>
      <c r="D617" s="21">
        <v>603</v>
      </c>
      <c r="E617" s="22" t="s">
        <v>372</v>
      </c>
      <c r="F617" s="29"/>
      <c r="G617" s="29"/>
      <c r="H617" s="29"/>
      <c r="I617" s="29"/>
      <c r="J617" s="33"/>
      <c r="K617" s="10"/>
    </row>
    <row r="618" spans="1:11" ht="15">
      <c r="A618" s="123" t="s">
        <v>393</v>
      </c>
      <c r="B618" s="124"/>
      <c r="C618" s="124"/>
      <c r="D618" s="21">
        <v>604</v>
      </c>
      <c r="E618" s="22"/>
      <c r="F618" s="29"/>
      <c r="G618" s="29"/>
      <c r="H618" s="29"/>
      <c r="I618" s="29"/>
      <c r="J618" s="33"/>
      <c r="K618" s="10"/>
    </row>
    <row r="619" spans="1:11" ht="15">
      <c r="A619" s="135"/>
      <c r="B619" s="126" t="s">
        <v>622</v>
      </c>
      <c r="C619" s="40"/>
      <c r="D619" s="21">
        <v>605</v>
      </c>
      <c r="E619" s="22" t="s">
        <v>623</v>
      </c>
      <c r="F619" s="29">
        <f>SUM(G619:J619)</f>
        <v>6040</v>
      </c>
      <c r="G619" s="29">
        <f>+G594</f>
        <v>1900</v>
      </c>
      <c r="H619" s="29">
        <f>+H594</f>
        <v>1092</v>
      </c>
      <c r="I619" s="29">
        <f>+I594</f>
        <v>793</v>
      </c>
      <c r="J619" s="29">
        <f>+J594</f>
        <v>2255</v>
      </c>
      <c r="K619" s="10"/>
    </row>
    <row r="620" spans="1:11" ht="15">
      <c r="A620" s="135"/>
      <c r="B620" s="126" t="s">
        <v>624</v>
      </c>
      <c r="C620" s="40"/>
      <c r="D620" s="21">
        <v>606</v>
      </c>
      <c r="E620" s="22" t="s">
        <v>625</v>
      </c>
      <c r="F620" s="29"/>
      <c r="G620" s="29"/>
      <c r="H620" s="29"/>
      <c r="I620" s="29"/>
      <c r="J620" s="33"/>
      <c r="K620" s="10"/>
    </row>
    <row r="621" spans="1:11" ht="15">
      <c r="A621" s="135"/>
      <c r="B621" s="40" t="s">
        <v>626</v>
      </c>
      <c r="C621" s="40"/>
      <c r="D621" s="21">
        <v>607</v>
      </c>
      <c r="E621" s="22" t="s">
        <v>627</v>
      </c>
      <c r="F621" s="29"/>
      <c r="G621" s="29"/>
      <c r="H621" s="29"/>
      <c r="I621" s="29"/>
      <c r="J621" s="33"/>
      <c r="K621" s="10"/>
    </row>
    <row r="622" spans="1:11" ht="15">
      <c r="A622" s="123"/>
      <c r="B622" s="124"/>
      <c r="C622" s="124"/>
      <c r="D622" s="103">
        <v>608</v>
      </c>
      <c r="E622" s="22"/>
      <c r="F622" s="29"/>
      <c r="G622" s="29"/>
      <c r="H622" s="29"/>
      <c r="I622" s="29"/>
      <c r="J622" s="33"/>
      <c r="K622" s="10"/>
    </row>
    <row r="623" spans="1:11" ht="15.75">
      <c r="A623" s="195" t="s">
        <v>628</v>
      </c>
      <c r="B623" s="176"/>
      <c r="C623" s="179"/>
      <c r="D623" s="108">
        <v>609</v>
      </c>
      <c r="E623" s="109" t="s">
        <v>629</v>
      </c>
      <c r="F623" s="129">
        <f>F624</f>
        <v>82</v>
      </c>
      <c r="G623" s="129">
        <f>G624</f>
        <v>21</v>
      </c>
      <c r="H623" s="129">
        <f>H624</f>
        <v>20</v>
      </c>
      <c r="I623" s="129">
        <f>I624</f>
        <v>21</v>
      </c>
      <c r="J623" s="142">
        <f>J624</f>
        <v>20</v>
      </c>
      <c r="K623" s="10"/>
    </row>
    <row r="624" spans="1:11" ht="15">
      <c r="A624" s="111" t="s">
        <v>543</v>
      </c>
      <c r="B624" s="101"/>
      <c r="C624" s="101"/>
      <c r="D624" s="21">
        <v>610</v>
      </c>
      <c r="E624" s="22" t="s">
        <v>268</v>
      </c>
      <c r="F624" s="29">
        <f>F625+F626</f>
        <v>82</v>
      </c>
      <c r="G624" s="29">
        <f>G625+G626</f>
        <v>21</v>
      </c>
      <c r="H624" s="29">
        <f>H625+H626</f>
        <v>20</v>
      </c>
      <c r="I624" s="29">
        <f>I625+I626</f>
        <v>21</v>
      </c>
      <c r="J624" s="33">
        <f>J625+J626</f>
        <v>20</v>
      </c>
      <c r="K624" s="10"/>
    </row>
    <row r="625" spans="1:11" ht="15">
      <c r="A625" s="39" t="s">
        <v>384</v>
      </c>
      <c r="B625" s="113"/>
      <c r="C625" s="113"/>
      <c r="D625" s="21">
        <v>611</v>
      </c>
      <c r="E625" s="22">
        <v>10</v>
      </c>
      <c r="F625" s="29">
        <f>SUM(G625:J625)</f>
        <v>66</v>
      </c>
      <c r="G625" s="29">
        <v>17</v>
      </c>
      <c r="H625" s="29">
        <v>16</v>
      </c>
      <c r="I625" s="29">
        <v>17</v>
      </c>
      <c r="J625" s="33">
        <v>16</v>
      </c>
      <c r="K625" s="10"/>
    </row>
    <row r="626" spans="1:11" ht="15">
      <c r="A626" s="32" t="s">
        <v>385</v>
      </c>
      <c r="B626" s="113"/>
      <c r="C626" s="113"/>
      <c r="D626" s="21">
        <v>612</v>
      </c>
      <c r="E626" s="22">
        <v>20</v>
      </c>
      <c r="F626" s="29">
        <f>SUM(G626:J626)</f>
        <v>16</v>
      </c>
      <c r="G626" s="29">
        <v>4</v>
      </c>
      <c r="H626" s="29">
        <v>4</v>
      </c>
      <c r="I626" s="29">
        <v>4</v>
      </c>
      <c r="J626" s="33">
        <v>4</v>
      </c>
      <c r="K626" s="10"/>
    </row>
    <row r="627" spans="1:11" ht="15">
      <c r="A627" s="75" t="s">
        <v>505</v>
      </c>
      <c r="B627" s="115"/>
      <c r="C627" s="101"/>
      <c r="D627" s="21">
        <v>613</v>
      </c>
      <c r="E627" s="22" t="s">
        <v>287</v>
      </c>
      <c r="F627" s="29"/>
      <c r="G627" s="29"/>
      <c r="H627" s="29"/>
      <c r="I627" s="29"/>
      <c r="J627" s="33"/>
      <c r="K627" s="10"/>
    </row>
    <row r="628" spans="1:11" ht="15">
      <c r="A628" s="95"/>
      <c r="B628" s="76" t="s">
        <v>288</v>
      </c>
      <c r="C628" s="101"/>
      <c r="D628" s="21">
        <v>614</v>
      </c>
      <c r="E628" s="22" t="s">
        <v>289</v>
      </c>
      <c r="F628" s="29"/>
      <c r="G628" s="29"/>
      <c r="H628" s="29"/>
      <c r="I628" s="29"/>
      <c r="J628" s="33"/>
      <c r="K628" s="10"/>
    </row>
    <row r="629" spans="1:11" ht="15">
      <c r="A629" s="95"/>
      <c r="B629" s="31"/>
      <c r="C629" s="116" t="s">
        <v>386</v>
      </c>
      <c r="D629" s="21">
        <v>615</v>
      </c>
      <c r="E629" s="22" t="s">
        <v>291</v>
      </c>
      <c r="F629" s="29"/>
      <c r="G629" s="29"/>
      <c r="H629" s="29"/>
      <c r="I629" s="29"/>
      <c r="J629" s="33"/>
      <c r="K629" s="10"/>
    </row>
    <row r="630" spans="1:11" ht="15">
      <c r="A630" s="90" t="s">
        <v>545</v>
      </c>
      <c r="B630" s="101"/>
      <c r="C630" s="180"/>
      <c r="D630" s="21">
        <v>616</v>
      </c>
      <c r="E630" s="22">
        <v>70</v>
      </c>
      <c r="F630" s="29"/>
      <c r="G630" s="29"/>
      <c r="H630" s="29"/>
      <c r="I630" s="29"/>
      <c r="J630" s="33"/>
      <c r="K630" s="10"/>
    </row>
    <row r="631" spans="1:11" ht="15">
      <c r="A631" s="75" t="s">
        <v>342</v>
      </c>
      <c r="B631" s="54"/>
      <c r="C631" s="101"/>
      <c r="D631" s="21">
        <v>617</v>
      </c>
      <c r="E631" s="22">
        <v>71</v>
      </c>
      <c r="F631" s="29"/>
      <c r="G631" s="29"/>
      <c r="H631" s="29"/>
      <c r="I631" s="29"/>
      <c r="J631" s="33"/>
      <c r="K631" s="10"/>
    </row>
    <row r="632" spans="1:11" ht="15">
      <c r="A632" s="95"/>
      <c r="B632" s="76" t="s">
        <v>508</v>
      </c>
      <c r="C632" s="101"/>
      <c r="D632" s="21">
        <v>618</v>
      </c>
      <c r="E632" s="22" t="s">
        <v>344</v>
      </c>
      <c r="F632" s="29"/>
      <c r="G632" s="29"/>
      <c r="H632" s="29"/>
      <c r="I632" s="29"/>
      <c r="J632" s="33"/>
      <c r="K632" s="10"/>
    </row>
    <row r="633" spans="1:11" ht="15">
      <c r="A633" s="95"/>
      <c r="B633" s="76"/>
      <c r="C633" s="93" t="s">
        <v>345</v>
      </c>
      <c r="D633" s="21">
        <v>619</v>
      </c>
      <c r="E633" s="94" t="s">
        <v>346</v>
      </c>
      <c r="F633" s="29"/>
      <c r="G633" s="29"/>
      <c r="H633" s="29"/>
      <c r="I633" s="29"/>
      <c r="J633" s="33"/>
      <c r="K633" s="10"/>
    </row>
    <row r="634" spans="1:11" ht="15">
      <c r="A634" s="95"/>
      <c r="B634" s="76"/>
      <c r="C634" s="96" t="s">
        <v>347</v>
      </c>
      <c r="D634" s="21">
        <v>620</v>
      </c>
      <c r="E634" s="94" t="s">
        <v>348</v>
      </c>
      <c r="F634" s="29"/>
      <c r="G634" s="29"/>
      <c r="H634" s="29"/>
      <c r="I634" s="29"/>
      <c r="J634" s="33"/>
      <c r="K634" s="10"/>
    </row>
    <row r="635" spans="1:11" ht="15">
      <c r="A635" s="95"/>
      <c r="B635" s="76"/>
      <c r="C635" s="88" t="s">
        <v>390</v>
      </c>
      <c r="D635" s="21">
        <v>621</v>
      </c>
      <c r="E635" s="94" t="s">
        <v>350</v>
      </c>
      <c r="F635" s="29"/>
      <c r="G635" s="29"/>
      <c r="H635" s="29"/>
      <c r="I635" s="29"/>
      <c r="J635" s="33"/>
      <c r="K635" s="10"/>
    </row>
    <row r="636" spans="1:11" ht="15">
      <c r="A636" s="95"/>
      <c r="B636" s="76"/>
      <c r="C636" s="88" t="s">
        <v>351</v>
      </c>
      <c r="D636" s="21">
        <v>622</v>
      </c>
      <c r="E636" s="97" t="s">
        <v>352</v>
      </c>
      <c r="F636" s="29"/>
      <c r="G636" s="29"/>
      <c r="H636" s="29"/>
      <c r="I636" s="29"/>
      <c r="J636" s="33"/>
      <c r="K636" s="10"/>
    </row>
    <row r="637" spans="1:11" ht="15" customHeight="1">
      <c r="A637" s="95"/>
      <c r="B637" s="241" t="s">
        <v>391</v>
      </c>
      <c r="C637" s="241"/>
      <c r="D637" s="21">
        <v>623</v>
      </c>
      <c r="E637" s="97" t="s">
        <v>354</v>
      </c>
      <c r="F637" s="29"/>
      <c r="G637" s="29"/>
      <c r="H637" s="29"/>
      <c r="I637" s="29"/>
      <c r="J637" s="33"/>
      <c r="K637" s="10"/>
    </row>
    <row r="638" spans="1:11" ht="15">
      <c r="A638" s="123" t="s">
        <v>393</v>
      </c>
      <c r="B638" s="124"/>
      <c r="C638" s="124"/>
      <c r="D638" s="21">
        <v>624</v>
      </c>
      <c r="E638" s="22"/>
      <c r="F638" s="29"/>
      <c r="G638" s="29"/>
      <c r="H638" s="29"/>
      <c r="I638" s="29"/>
      <c r="J638" s="33"/>
      <c r="K638" s="10"/>
    </row>
    <row r="639" spans="1:11" ht="15">
      <c r="A639" s="178"/>
      <c r="B639" s="40" t="s">
        <v>630</v>
      </c>
      <c r="C639" s="192"/>
      <c r="D639" s="21">
        <v>625</v>
      </c>
      <c r="E639" s="22" t="s">
        <v>631</v>
      </c>
      <c r="F639" s="29">
        <f>F623</f>
        <v>82</v>
      </c>
      <c r="G639" s="29">
        <f>G623</f>
        <v>21</v>
      </c>
      <c r="H639" s="29">
        <f>H623</f>
        <v>20</v>
      </c>
      <c r="I639" s="29">
        <f>I623</f>
        <v>21</v>
      </c>
      <c r="J639" s="33">
        <f>J623</f>
        <v>20</v>
      </c>
      <c r="K639" s="10"/>
    </row>
    <row r="640" spans="1:11" ht="15">
      <c r="A640" s="178"/>
      <c r="B640" s="40"/>
      <c r="C640" s="40" t="s">
        <v>632</v>
      </c>
      <c r="D640" s="21">
        <v>626</v>
      </c>
      <c r="E640" s="97" t="s">
        <v>633</v>
      </c>
      <c r="F640" s="29">
        <f>F639</f>
        <v>82</v>
      </c>
      <c r="G640" s="29">
        <f>G639</f>
        <v>21</v>
      </c>
      <c r="H640" s="29">
        <f>H639</f>
        <v>20</v>
      </c>
      <c r="I640" s="29">
        <f>I639</f>
        <v>21</v>
      </c>
      <c r="J640" s="33">
        <f>J639</f>
        <v>20</v>
      </c>
      <c r="K640" s="10"/>
    </row>
    <row r="641" spans="1:11" ht="15">
      <c r="A641" s="174"/>
      <c r="B641" s="175"/>
      <c r="C641" s="175"/>
      <c r="D641" s="103">
        <v>627</v>
      </c>
      <c r="E641" s="22"/>
      <c r="F641" s="29"/>
      <c r="G641" s="29"/>
      <c r="H641" s="29"/>
      <c r="I641" s="29"/>
      <c r="J641" s="33"/>
      <c r="K641" s="10"/>
    </row>
    <row r="642" spans="1:11" ht="15.75">
      <c r="A642" s="150" t="s">
        <v>634</v>
      </c>
      <c r="B642" s="176"/>
      <c r="C642" s="179"/>
      <c r="D642" s="108">
        <v>628</v>
      </c>
      <c r="E642" s="109" t="s">
        <v>635</v>
      </c>
      <c r="F642" s="129">
        <f>F643+F655</f>
        <v>1701</v>
      </c>
      <c r="G642" s="129">
        <f>G643+G655</f>
        <v>355</v>
      </c>
      <c r="H642" s="129">
        <f>H643+H655</f>
        <v>830</v>
      </c>
      <c r="I642" s="129">
        <f>I643+I655</f>
        <v>190</v>
      </c>
      <c r="J642" s="142">
        <f>J643+J655</f>
        <v>326</v>
      </c>
      <c r="K642" s="10"/>
    </row>
    <row r="643" spans="1:11" ht="15">
      <c r="A643" s="111" t="s">
        <v>543</v>
      </c>
      <c r="B643" s="101"/>
      <c r="C643" s="101"/>
      <c r="D643" s="21">
        <v>629</v>
      </c>
      <c r="E643" s="22" t="s">
        <v>268</v>
      </c>
      <c r="F643" s="29">
        <f>F644+F645+F646+F648+F651</f>
        <v>1311</v>
      </c>
      <c r="G643" s="29">
        <f>G644+G645+G646+G648+G651</f>
        <v>355</v>
      </c>
      <c r="H643" s="29">
        <f>H644+H645+H646+H648+H651</f>
        <v>390</v>
      </c>
      <c r="I643" s="29">
        <f>I644+I645+I646+I648+I651</f>
        <v>240</v>
      </c>
      <c r="J643" s="29">
        <f>J644+J645+J646+J648+J651</f>
        <v>326</v>
      </c>
      <c r="K643" s="10"/>
    </row>
    <row r="644" spans="1:11" ht="15">
      <c r="A644" s="39" t="s">
        <v>384</v>
      </c>
      <c r="B644" s="113"/>
      <c r="C644" s="113"/>
      <c r="D644" s="21">
        <v>630</v>
      </c>
      <c r="E644" s="22">
        <v>10</v>
      </c>
      <c r="F644" s="29">
        <f>SUM(G644:J644)</f>
        <v>580</v>
      </c>
      <c r="G644" s="29">
        <v>150</v>
      </c>
      <c r="H644" s="29">
        <v>140</v>
      </c>
      <c r="I644" s="29">
        <v>140</v>
      </c>
      <c r="J644" s="33">
        <v>150</v>
      </c>
      <c r="K644" s="10"/>
    </row>
    <row r="645" spans="1:11" ht="15">
      <c r="A645" s="32" t="s">
        <v>385</v>
      </c>
      <c r="B645" s="113"/>
      <c r="C645" s="113"/>
      <c r="D645" s="21">
        <v>631</v>
      </c>
      <c r="E645" s="22">
        <v>20</v>
      </c>
      <c r="F645" s="29">
        <f>SUM(G645:J645)</f>
        <v>731</v>
      </c>
      <c r="G645" s="29">
        <v>205</v>
      </c>
      <c r="H645" s="29">
        <v>250</v>
      </c>
      <c r="I645" s="29">
        <v>100</v>
      </c>
      <c r="J645" s="33">
        <f>201-25</f>
        <v>176</v>
      </c>
      <c r="K645" s="10"/>
    </row>
    <row r="646" spans="1:11" ht="15">
      <c r="A646" s="75" t="s">
        <v>636</v>
      </c>
      <c r="B646" s="54"/>
      <c r="C646" s="101"/>
      <c r="D646" s="21">
        <v>632</v>
      </c>
      <c r="E646" s="22" t="s">
        <v>280</v>
      </c>
      <c r="F646" s="29"/>
      <c r="G646" s="29"/>
      <c r="H646" s="29"/>
      <c r="I646" s="29"/>
      <c r="J646" s="33"/>
      <c r="K646" s="10"/>
    </row>
    <row r="647" spans="1:11" ht="15">
      <c r="A647" s="95"/>
      <c r="B647" s="76" t="s">
        <v>618</v>
      </c>
      <c r="C647" s="145"/>
      <c r="D647" s="21">
        <v>633</v>
      </c>
      <c r="E647" s="22" t="s">
        <v>619</v>
      </c>
      <c r="F647" s="29"/>
      <c r="G647" s="29"/>
      <c r="H647" s="29"/>
      <c r="I647" s="29"/>
      <c r="J647" s="33"/>
      <c r="K647" s="10"/>
    </row>
    <row r="648" spans="1:11" ht="15">
      <c r="A648" s="75" t="s">
        <v>286</v>
      </c>
      <c r="B648" s="115"/>
      <c r="C648" s="101"/>
      <c r="D648" s="21">
        <v>634</v>
      </c>
      <c r="E648" s="22" t="s">
        <v>287</v>
      </c>
      <c r="F648" s="29"/>
      <c r="G648" s="29"/>
      <c r="H648" s="29"/>
      <c r="I648" s="29"/>
      <c r="J648" s="33"/>
      <c r="K648" s="10"/>
    </row>
    <row r="649" spans="1:11" ht="15">
      <c r="A649" s="95"/>
      <c r="B649" s="76" t="s">
        <v>288</v>
      </c>
      <c r="C649" s="101"/>
      <c r="D649" s="21">
        <v>635</v>
      </c>
      <c r="E649" s="22" t="s">
        <v>637</v>
      </c>
      <c r="F649" s="29"/>
      <c r="G649" s="29"/>
      <c r="H649" s="29"/>
      <c r="I649" s="29"/>
      <c r="J649" s="33"/>
      <c r="K649" s="10"/>
    </row>
    <row r="650" spans="1:11" ht="15">
      <c r="A650" s="95"/>
      <c r="B650" s="31"/>
      <c r="C650" s="116" t="s">
        <v>386</v>
      </c>
      <c r="D650" s="21">
        <v>636</v>
      </c>
      <c r="E650" s="22" t="s">
        <v>638</v>
      </c>
      <c r="F650" s="29"/>
      <c r="G650" s="29"/>
      <c r="H650" s="29"/>
      <c r="I650" s="29"/>
      <c r="J650" s="33"/>
      <c r="K650" s="10"/>
    </row>
    <row r="651" spans="1:11" ht="15">
      <c r="A651" s="75" t="s">
        <v>306</v>
      </c>
      <c r="B651" s="76"/>
      <c r="C651" s="161"/>
      <c r="D651" s="21">
        <v>637</v>
      </c>
      <c r="E651" s="22" t="s">
        <v>452</v>
      </c>
      <c r="F651" s="29"/>
      <c r="G651" s="29"/>
      <c r="H651" s="29"/>
      <c r="I651" s="29"/>
      <c r="J651" s="33"/>
      <c r="K651" s="10"/>
    </row>
    <row r="652" spans="1:11" ht="15">
      <c r="A652" s="95"/>
      <c r="B652" s="76" t="s">
        <v>307</v>
      </c>
      <c r="C652" s="162"/>
      <c r="D652" s="21">
        <v>638</v>
      </c>
      <c r="E652" s="22" t="s">
        <v>308</v>
      </c>
      <c r="F652" s="29"/>
      <c r="G652" s="29"/>
      <c r="H652" s="29"/>
      <c r="I652" s="29"/>
      <c r="J652" s="33"/>
      <c r="K652" s="10"/>
    </row>
    <row r="653" spans="1:11" ht="15">
      <c r="A653" s="75"/>
      <c r="B653" s="76"/>
      <c r="C653" s="40" t="s">
        <v>571</v>
      </c>
      <c r="D653" s="21">
        <v>639</v>
      </c>
      <c r="E653" s="22" t="s">
        <v>314</v>
      </c>
      <c r="F653" s="29"/>
      <c r="G653" s="29"/>
      <c r="H653" s="29"/>
      <c r="I653" s="29"/>
      <c r="J653" s="33"/>
      <c r="K653" s="10"/>
    </row>
    <row r="654" spans="1:11" ht="15">
      <c r="A654" s="95"/>
      <c r="B654" s="31"/>
      <c r="C654" s="116" t="s">
        <v>639</v>
      </c>
      <c r="D654" s="21">
        <v>640</v>
      </c>
      <c r="E654" s="22" t="s">
        <v>320</v>
      </c>
      <c r="F654" s="29"/>
      <c r="G654" s="29"/>
      <c r="H654" s="29"/>
      <c r="I654" s="29"/>
      <c r="J654" s="33"/>
      <c r="K654" s="10"/>
    </row>
    <row r="655" spans="1:11" ht="15">
      <c r="A655" s="90" t="s">
        <v>545</v>
      </c>
      <c r="B655" s="101"/>
      <c r="C655" s="180"/>
      <c r="D655" s="21">
        <v>641</v>
      </c>
      <c r="E655" s="22">
        <v>70</v>
      </c>
      <c r="F655" s="29">
        <f>F656</f>
        <v>390</v>
      </c>
      <c r="G655" s="29">
        <f>G656</f>
        <v>0</v>
      </c>
      <c r="H655" s="29">
        <f>H656</f>
        <v>440</v>
      </c>
      <c r="I655" s="29">
        <f>I656</f>
        <v>-50</v>
      </c>
      <c r="J655" s="29">
        <f>J656</f>
        <v>0</v>
      </c>
      <c r="K655" s="10"/>
    </row>
    <row r="656" spans="1:11" ht="15">
      <c r="A656" s="75" t="s">
        <v>342</v>
      </c>
      <c r="B656" s="54"/>
      <c r="C656" s="101"/>
      <c r="D656" s="21">
        <v>642</v>
      </c>
      <c r="E656" s="22">
        <v>71</v>
      </c>
      <c r="F656" s="29">
        <f>F657+F662</f>
        <v>390</v>
      </c>
      <c r="G656" s="29">
        <f>G657+G662</f>
        <v>0</v>
      </c>
      <c r="H656" s="29">
        <f>H657+H662</f>
        <v>440</v>
      </c>
      <c r="I656" s="29">
        <f>I657+I662</f>
        <v>-50</v>
      </c>
      <c r="J656" s="33">
        <f>J657+J662</f>
        <v>0</v>
      </c>
      <c r="K656" s="10"/>
    </row>
    <row r="657" spans="1:11" ht="15">
      <c r="A657" s="95"/>
      <c r="B657" s="76" t="s">
        <v>389</v>
      </c>
      <c r="C657" s="101"/>
      <c r="D657" s="21">
        <v>643</v>
      </c>
      <c r="E657" s="22" t="s">
        <v>344</v>
      </c>
      <c r="F657" s="29">
        <f>SUM(F658:F661)</f>
        <v>390</v>
      </c>
      <c r="G657" s="29">
        <f>SUM(G658:G661)</f>
        <v>0</v>
      </c>
      <c r="H657" s="29">
        <f>SUM(H658:H661)</f>
        <v>440</v>
      </c>
      <c r="I657" s="29">
        <f>SUM(I658:I661)</f>
        <v>-50</v>
      </c>
      <c r="J657" s="33">
        <f>SUM(J658:J661)</f>
        <v>0</v>
      </c>
      <c r="K657" s="10"/>
    </row>
    <row r="658" spans="1:11" ht="15">
      <c r="A658" s="95"/>
      <c r="B658" s="76"/>
      <c r="C658" s="93" t="s">
        <v>345</v>
      </c>
      <c r="D658" s="21">
        <v>644</v>
      </c>
      <c r="E658" s="94" t="s">
        <v>346</v>
      </c>
      <c r="F658" s="29">
        <f>SUM(G658:J658)</f>
        <v>390</v>
      </c>
      <c r="G658" s="29">
        <v>0</v>
      </c>
      <c r="H658" s="29">
        <f>540-100</f>
        <v>440</v>
      </c>
      <c r="I658" s="29">
        <v>-50</v>
      </c>
      <c r="J658" s="33"/>
      <c r="K658" s="10"/>
    </row>
    <row r="659" spans="1:11" ht="15">
      <c r="A659" s="95"/>
      <c r="B659" s="76"/>
      <c r="C659" s="96" t="s">
        <v>347</v>
      </c>
      <c r="D659" s="21">
        <v>645</v>
      </c>
      <c r="E659" s="94" t="s">
        <v>348</v>
      </c>
      <c r="F659" s="29">
        <f>SUM(G659:J659)</f>
        <v>0</v>
      </c>
      <c r="G659" s="29"/>
      <c r="H659" s="29"/>
      <c r="I659" s="29"/>
      <c r="J659" s="33"/>
      <c r="K659" s="10"/>
    </row>
    <row r="660" spans="1:11" ht="15">
      <c r="A660" s="95"/>
      <c r="B660" s="76"/>
      <c r="C660" s="88" t="s">
        <v>390</v>
      </c>
      <c r="D660" s="21">
        <v>646</v>
      </c>
      <c r="E660" s="94" t="s">
        <v>350</v>
      </c>
      <c r="F660" s="29"/>
      <c r="G660" s="29"/>
      <c r="H660" s="29"/>
      <c r="I660" s="29"/>
      <c r="J660" s="33"/>
      <c r="K660" s="10"/>
    </row>
    <row r="661" spans="1:11" ht="15">
      <c r="A661" s="95"/>
      <c r="B661" s="76"/>
      <c r="C661" s="88" t="s">
        <v>351</v>
      </c>
      <c r="D661" s="21">
        <v>647</v>
      </c>
      <c r="E661" s="97" t="s">
        <v>352</v>
      </c>
      <c r="F661" s="29">
        <f>SUM(G661:J661)</f>
        <v>0</v>
      </c>
      <c r="G661" s="29"/>
      <c r="H661" s="29"/>
      <c r="I661" s="29"/>
      <c r="J661" s="33"/>
      <c r="K661" s="10"/>
    </row>
    <row r="662" spans="1:11" ht="15" customHeight="1">
      <c r="A662" s="95"/>
      <c r="B662" s="241" t="s">
        <v>391</v>
      </c>
      <c r="C662" s="241"/>
      <c r="D662" s="21">
        <v>648</v>
      </c>
      <c r="E662" s="97" t="s">
        <v>354</v>
      </c>
      <c r="F662" s="29">
        <f>J662</f>
        <v>0</v>
      </c>
      <c r="G662" s="29"/>
      <c r="H662" s="29"/>
      <c r="I662" s="29"/>
      <c r="J662" s="33"/>
      <c r="K662" s="10"/>
    </row>
    <row r="663" spans="1:11" ht="15">
      <c r="A663" s="75" t="s">
        <v>355</v>
      </c>
      <c r="B663" s="76"/>
      <c r="C663" s="54"/>
      <c r="D663" s="21">
        <v>649</v>
      </c>
      <c r="E663" s="22">
        <v>72</v>
      </c>
      <c r="F663" s="29"/>
      <c r="G663" s="29"/>
      <c r="H663" s="29"/>
      <c r="I663" s="29"/>
      <c r="J663" s="33"/>
      <c r="K663" s="10"/>
    </row>
    <row r="664" spans="1:11" ht="15">
      <c r="A664" s="48"/>
      <c r="B664" s="98" t="s">
        <v>356</v>
      </c>
      <c r="C664" s="54"/>
      <c r="D664" s="21">
        <v>650</v>
      </c>
      <c r="E664" s="22" t="s">
        <v>357</v>
      </c>
      <c r="F664" s="29"/>
      <c r="G664" s="29"/>
      <c r="H664" s="29"/>
      <c r="I664" s="29"/>
      <c r="J664" s="33"/>
      <c r="K664" s="10"/>
    </row>
    <row r="665" spans="1:11" ht="15">
      <c r="A665" s="48"/>
      <c r="B665" s="98"/>
      <c r="C665" s="40" t="s">
        <v>572</v>
      </c>
      <c r="D665" s="21">
        <v>651</v>
      </c>
      <c r="E665" s="22" t="s">
        <v>359</v>
      </c>
      <c r="F665" s="29"/>
      <c r="G665" s="29"/>
      <c r="H665" s="29"/>
      <c r="I665" s="29"/>
      <c r="J665" s="33"/>
      <c r="K665" s="10"/>
    </row>
    <row r="666" spans="1:11" ht="15">
      <c r="A666" s="48"/>
      <c r="B666" s="98"/>
      <c r="C666" s="40" t="s">
        <v>360</v>
      </c>
      <c r="D666" s="21">
        <v>652</v>
      </c>
      <c r="E666" s="22" t="s">
        <v>361</v>
      </c>
      <c r="F666" s="29"/>
      <c r="G666" s="29"/>
      <c r="H666" s="29"/>
      <c r="I666" s="29"/>
      <c r="J666" s="33"/>
      <c r="K666" s="10"/>
    </row>
    <row r="667" spans="1:11" ht="15">
      <c r="A667" s="90" t="s">
        <v>362</v>
      </c>
      <c r="B667" s="31"/>
      <c r="C667" s="40"/>
      <c r="D667" s="21">
        <v>653</v>
      </c>
      <c r="E667" s="22">
        <v>79</v>
      </c>
      <c r="F667" s="29"/>
      <c r="G667" s="29"/>
      <c r="H667" s="29"/>
      <c r="I667" s="29"/>
      <c r="J667" s="33"/>
      <c r="K667" s="10"/>
    </row>
    <row r="668" spans="1:11" ht="15">
      <c r="A668" s="32" t="s">
        <v>402</v>
      </c>
      <c r="B668" s="76"/>
      <c r="C668" s="40"/>
      <c r="D668" s="21">
        <v>654</v>
      </c>
      <c r="E668" s="22">
        <v>81</v>
      </c>
      <c r="F668" s="29"/>
      <c r="G668" s="29"/>
      <c r="H668" s="29"/>
      <c r="I668" s="29"/>
      <c r="J668" s="33"/>
      <c r="K668" s="10"/>
    </row>
    <row r="669" spans="1:11" ht="15">
      <c r="A669" s="48"/>
      <c r="B669" s="80" t="s">
        <v>369</v>
      </c>
      <c r="C669" s="40"/>
      <c r="D669" s="21">
        <v>655</v>
      </c>
      <c r="E669" s="22" t="s">
        <v>370</v>
      </c>
      <c r="F669" s="29"/>
      <c r="G669" s="29"/>
      <c r="H669" s="29"/>
      <c r="I669" s="29"/>
      <c r="J669" s="33"/>
      <c r="K669" s="10"/>
    </row>
    <row r="670" spans="1:11" ht="15">
      <c r="A670" s="48"/>
      <c r="B670" s="80" t="s">
        <v>371</v>
      </c>
      <c r="C670" s="40"/>
      <c r="D670" s="21">
        <v>656</v>
      </c>
      <c r="E670" s="22" t="s">
        <v>372</v>
      </c>
      <c r="F670" s="29"/>
      <c r="G670" s="29"/>
      <c r="H670" s="29"/>
      <c r="I670" s="29"/>
      <c r="J670" s="33"/>
      <c r="K670" s="10"/>
    </row>
    <row r="671" spans="1:11" ht="15">
      <c r="A671" s="123" t="s">
        <v>393</v>
      </c>
      <c r="B671" s="124"/>
      <c r="C671" s="124"/>
      <c r="D671" s="21">
        <v>657</v>
      </c>
      <c r="E671" s="22"/>
      <c r="F671" s="29"/>
      <c r="G671" s="29"/>
      <c r="H671" s="29"/>
      <c r="I671" s="29"/>
      <c r="J671" s="33"/>
      <c r="K671" s="10"/>
    </row>
    <row r="672" spans="1:11" ht="15">
      <c r="A672" s="178"/>
      <c r="B672" s="126" t="s">
        <v>640</v>
      </c>
      <c r="C672" s="102"/>
      <c r="D672" s="21">
        <v>658</v>
      </c>
      <c r="E672" s="22" t="s">
        <v>641</v>
      </c>
      <c r="F672" s="29">
        <f>SUM(F673:F675)</f>
        <v>1701</v>
      </c>
      <c r="G672" s="29">
        <f>SUM(G673:G675)</f>
        <v>355</v>
      </c>
      <c r="H672" s="29">
        <f>SUM(H673:H675)</f>
        <v>930</v>
      </c>
      <c r="I672" s="29">
        <f>SUM(I673:I675)</f>
        <v>190</v>
      </c>
      <c r="J672" s="33">
        <f>SUM(J673:J675)</f>
        <v>326</v>
      </c>
      <c r="K672" s="10"/>
    </row>
    <row r="673" spans="1:11" ht="15">
      <c r="A673" s="178"/>
      <c r="B673" s="126"/>
      <c r="C673" s="40" t="s">
        <v>642</v>
      </c>
      <c r="D673" s="21">
        <v>659</v>
      </c>
      <c r="E673" s="97" t="s">
        <v>643</v>
      </c>
      <c r="F673" s="29"/>
      <c r="G673" s="29"/>
      <c r="H673" s="29"/>
      <c r="I673" s="29"/>
      <c r="J673" s="33"/>
      <c r="K673" s="10"/>
    </row>
    <row r="674" spans="1:11" ht="15">
      <c r="A674" s="178"/>
      <c r="B674" s="126"/>
      <c r="C674" s="40" t="s">
        <v>644</v>
      </c>
      <c r="D674" s="21">
        <v>660</v>
      </c>
      <c r="E674" s="97" t="s">
        <v>645</v>
      </c>
      <c r="F674" s="29"/>
      <c r="G674" s="29"/>
      <c r="H674" s="29"/>
      <c r="I674" s="29"/>
      <c r="J674" s="33"/>
      <c r="K674" s="10"/>
    </row>
    <row r="675" spans="1:11" ht="15">
      <c r="A675" s="178"/>
      <c r="B675" s="126"/>
      <c r="C675" s="126" t="s">
        <v>646</v>
      </c>
      <c r="D675" s="21">
        <v>661</v>
      </c>
      <c r="E675" s="97" t="s">
        <v>647</v>
      </c>
      <c r="F675" s="29">
        <f>F642</f>
        <v>1701</v>
      </c>
      <c r="G675" s="29">
        <f>G642</f>
        <v>355</v>
      </c>
      <c r="H675" s="29">
        <v>930</v>
      </c>
      <c r="I675" s="29">
        <f>I642</f>
        <v>190</v>
      </c>
      <c r="J675" s="33">
        <f>J642</f>
        <v>326</v>
      </c>
      <c r="K675" s="10"/>
    </row>
    <row r="676" spans="1:11" ht="15">
      <c r="A676" s="178"/>
      <c r="B676" s="126" t="s">
        <v>648</v>
      </c>
      <c r="C676" s="126"/>
      <c r="D676" s="21">
        <v>662</v>
      </c>
      <c r="E676" s="22" t="s">
        <v>649</v>
      </c>
      <c r="F676" s="29"/>
      <c r="G676" s="29"/>
      <c r="H676" s="29"/>
      <c r="I676" s="29"/>
      <c r="J676" s="33"/>
      <c r="K676" s="10"/>
    </row>
    <row r="677" spans="1:11" ht="15">
      <c r="A677" s="178"/>
      <c r="B677" s="126"/>
      <c r="C677" s="126" t="s">
        <v>650</v>
      </c>
      <c r="D677" s="21">
        <v>663</v>
      </c>
      <c r="E677" s="22" t="s">
        <v>651</v>
      </c>
      <c r="F677" s="29"/>
      <c r="G677" s="29"/>
      <c r="H677" s="29"/>
      <c r="I677" s="29"/>
      <c r="J677" s="33"/>
      <c r="K677" s="10"/>
    </row>
    <row r="678" spans="1:11" ht="15">
      <c r="A678" s="196"/>
      <c r="B678" s="126" t="s">
        <v>652</v>
      </c>
      <c r="C678" s="175"/>
      <c r="D678" s="21">
        <v>664</v>
      </c>
      <c r="E678" s="22" t="s">
        <v>653</v>
      </c>
      <c r="F678" s="29"/>
      <c r="G678" s="29"/>
      <c r="H678" s="29"/>
      <c r="I678" s="29"/>
      <c r="J678" s="33"/>
      <c r="K678" s="10"/>
    </row>
    <row r="679" spans="1:11" ht="15">
      <c r="A679" s="174"/>
      <c r="B679" s="175"/>
      <c r="C679" s="175"/>
      <c r="D679" s="103">
        <v>665</v>
      </c>
      <c r="E679" s="22"/>
      <c r="F679" s="29"/>
      <c r="G679" s="29"/>
      <c r="H679" s="29"/>
      <c r="I679" s="29"/>
      <c r="J679" s="33"/>
      <c r="K679" s="10"/>
    </row>
    <row r="680" spans="1:11" ht="15.75">
      <c r="A680" s="150" t="s">
        <v>654</v>
      </c>
      <c r="B680" s="176"/>
      <c r="C680" s="106"/>
      <c r="D680" s="108">
        <v>666</v>
      </c>
      <c r="E680" s="109" t="s">
        <v>655</v>
      </c>
      <c r="F680" s="129">
        <f>F681</f>
        <v>0</v>
      </c>
      <c r="G680" s="129">
        <f>G681</f>
        <v>0</v>
      </c>
      <c r="H680" s="129">
        <f>H681</f>
        <v>0</v>
      </c>
      <c r="I680" s="129">
        <f>I681</f>
        <v>0</v>
      </c>
      <c r="J680" s="142">
        <f>J681</f>
        <v>0</v>
      </c>
      <c r="K680" s="10"/>
    </row>
    <row r="681" spans="1:11" ht="15">
      <c r="A681" s="111" t="s">
        <v>543</v>
      </c>
      <c r="B681" s="101"/>
      <c r="C681" s="101"/>
      <c r="D681" s="21">
        <v>667</v>
      </c>
      <c r="E681" s="22" t="s">
        <v>268</v>
      </c>
      <c r="F681" s="29">
        <f>F683</f>
        <v>0</v>
      </c>
      <c r="G681" s="29">
        <f>G683</f>
        <v>0</v>
      </c>
      <c r="H681" s="29">
        <f>H683</f>
        <v>0</v>
      </c>
      <c r="I681" s="29">
        <f>I683</f>
        <v>0</v>
      </c>
      <c r="J681" s="33">
        <f>J683</f>
        <v>0</v>
      </c>
      <c r="K681" s="10"/>
    </row>
    <row r="682" spans="1:11" ht="15">
      <c r="A682" s="39" t="s">
        <v>384</v>
      </c>
      <c r="B682" s="113"/>
      <c r="C682" s="113"/>
      <c r="D682" s="21">
        <v>668</v>
      </c>
      <c r="E682" s="22">
        <v>10</v>
      </c>
      <c r="F682" s="29"/>
      <c r="G682" s="29"/>
      <c r="H682" s="29"/>
      <c r="I682" s="29"/>
      <c r="J682" s="33"/>
      <c r="K682" s="10"/>
    </row>
    <row r="683" spans="1:11" ht="15">
      <c r="A683" s="32" t="s">
        <v>385</v>
      </c>
      <c r="B683" s="113"/>
      <c r="C683" s="113"/>
      <c r="D683" s="21">
        <v>669</v>
      </c>
      <c r="E683" s="22">
        <v>20</v>
      </c>
      <c r="F683" s="29">
        <f>SUM(G683:J683)</f>
        <v>0</v>
      </c>
      <c r="G683" s="29"/>
      <c r="H683" s="29"/>
      <c r="I683" s="29"/>
      <c r="J683" s="33"/>
      <c r="K683" s="10"/>
    </row>
    <row r="684" spans="1:11" ht="15">
      <c r="A684" s="75" t="s">
        <v>286</v>
      </c>
      <c r="B684" s="115"/>
      <c r="C684" s="101"/>
      <c r="D684" s="21">
        <v>670</v>
      </c>
      <c r="E684" s="22" t="s">
        <v>287</v>
      </c>
      <c r="F684" s="29"/>
      <c r="G684" s="29"/>
      <c r="H684" s="29"/>
      <c r="I684" s="29"/>
      <c r="J684" s="33"/>
      <c r="K684" s="10"/>
    </row>
    <row r="685" spans="1:11" ht="15">
      <c r="A685" s="95"/>
      <c r="B685" s="76" t="s">
        <v>288</v>
      </c>
      <c r="C685" s="101"/>
      <c r="D685" s="21">
        <v>671</v>
      </c>
      <c r="E685" s="22" t="s">
        <v>656</v>
      </c>
      <c r="F685" s="29"/>
      <c r="G685" s="29"/>
      <c r="H685" s="29"/>
      <c r="I685" s="29"/>
      <c r="J685" s="33"/>
      <c r="K685" s="10"/>
    </row>
    <row r="686" spans="1:11" ht="15">
      <c r="A686" s="95"/>
      <c r="B686" s="31"/>
      <c r="C686" s="116" t="s">
        <v>386</v>
      </c>
      <c r="D686" s="21">
        <v>672</v>
      </c>
      <c r="E686" s="22" t="s">
        <v>657</v>
      </c>
      <c r="F686" s="29"/>
      <c r="G686" s="29"/>
      <c r="H686" s="29"/>
      <c r="I686" s="29"/>
      <c r="J686" s="33"/>
      <c r="K686" s="10"/>
    </row>
    <row r="687" spans="1:11" ht="15">
      <c r="A687" s="75" t="s">
        <v>306</v>
      </c>
      <c r="B687" s="76"/>
      <c r="C687" s="161"/>
      <c r="D687" s="21">
        <v>673</v>
      </c>
      <c r="E687" s="22" t="s">
        <v>452</v>
      </c>
      <c r="F687" s="29"/>
      <c r="G687" s="29"/>
      <c r="H687" s="29"/>
      <c r="I687" s="29"/>
      <c r="J687" s="33"/>
      <c r="K687" s="10"/>
    </row>
    <row r="688" spans="1:11" ht="15">
      <c r="A688" s="95"/>
      <c r="B688" s="76" t="s">
        <v>307</v>
      </c>
      <c r="C688" s="162"/>
      <c r="D688" s="21">
        <v>674</v>
      </c>
      <c r="E688" s="22" t="s">
        <v>308</v>
      </c>
      <c r="F688" s="29"/>
      <c r="G688" s="29"/>
      <c r="H688" s="29"/>
      <c r="I688" s="29"/>
      <c r="J688" s="33"/>
      <c r="K688" s="10"/>
    </row>
    <row r="689" spans="1:11" ht="15">
      <c r="A689" s="75"/>
      <c r="B689" s="31"/>
      <c r="C689" s="40" t="s">
        <v>658</v>
      </c>
      <c r="D689" s="21">
        <v>675</v>
      </c>
      <c r="E689" s="22" t="s">
        <v>318</v>
      </c>
      <c r="F689" s="29"/>
      <c r="G689" s="29"/>
      <c r="H689" s="29"/>
      <c r="I689" s="29"/>
      <c r="J689" s="33"/>
      <c r="K689" s="10"/>
    </row>
    <row r="690" spans="1:11" ht="15">
      <c r="A690" s="95"/>
      <c r="B690" s="31"/>
      <c r="C690" s="116" t="s">
        <v>319</v>
      </c>
      <c r="D690" s="21">
        <v>676</v>
      </c>
      <c r="E690" s="22" t="s">
        <v>320</v>
      </c>
      <c r="F690" s="29"/>
      <c r="G690" s="29"/>
      <c r="H690" s="29"/>
      <c r="I690" s="29"/>
      <c r="J690" s="33"/>
      <c r="K690" s="10"/>
    </row>
    <row r="691" spans="1:11" ht="15">
      <c r="A691" s="65" t="s">
        <v>328</v>
      </c>
      <c r="B691" s="31"/>
      <c r="C691" s="40"/>
      <c r="D691" s="21">
        <v>677</v>
      </c>
      <c r="E691" s="22">
        <v>59</v>
      </c>
      <c r="F691" s="29"/>
      <c r="G691" s="29"/>
      <c r="H691" s="29"/>
      <c r="I691" s="29"/>
      <c r="J691" s="33"/>
      <c r="K691" s="10"/>
    </row>
    <row r="692" spans="1:11" ht="15">
      <c r="A692" s="48"/>
      <c r="B692" s="80" t="s">
        <v>659</v>
      </c>
      <c r="C692" s="89"/>
      <c r="D692" s="21">
        <v>678</v>
      </c>
      <c r="E692" s="22" t="s">
        <v>332</v>
      </c>
      <c r="F692" s="29"/>
      <c r="G692" s="29"/>
      <c r="H692" s="29"/>
      <c r="I692" s="29"/>
      <c r="J692" s="33"/>
      <c r="K692" s="10"/>
    </row>
    <row r="693" spans="1:11" ht="15">
      <c r="A693" s="90" t="s">
        <v>545</v>
      </c>
      <c r="B693" s="101"/>
      <c r="C693" s="180"/>
      <c r="D693" s="21">
        <v>679</v>
      </c>
      <c r="E693" s="22">
        <v>70</v>
      </c>
      <c r="F693" s="29"/>
      <c r="G693" s="29"/>
      <c r="H693" s="29"/>
      <c r="I693" s="29"/>
      <c r="J693" s="33"/>
      <c r="K693" s="10"/>
    </row>
    <row r="694" spans="1:11" ht="15">
      <c r="A694" s="75" t="s">
        <v>434</v>
      </c>
      <c r="B694" s="54"/>
      <c r="C694" s="101"/>
      <c r="D694" s="21">
        <v>680</v>
      </c>
      <c r="E694" s="22">
        <v>71</v>
      </c>
      <c r="F694" s="29"/>
      <c r="G694" s="29"/>
      <c r="H694" s="29"/>
      <c r="I694" s="29"/>
      <c r="J694" s="33"/>
      <c r="K694" s="10"/>
    </row>
    <row r="695" spans="1:11" ht="15">
      <c r="A695" s="95"/>
      <c r="B695" s="76" t="s">
        <v>389</v>
      </c>
      <c r="C695" s="101"/>
      <c r="D695" s="21">
        <v>681</v>
      </c>
      <c r="E695" s="22" t="s">
        <v>344</v>
      </c>
      <c r="F695" s="29"/>
      <c r="G695" s="29"/>
      <c r="H695" s="29"/>
      <c r="I695" s="29"/>
      <c r="J695" s="33"/>
      <c r="K695" s="10"/>
    </row>
    <row r="696" spans="1:11" ht="15">
      <c r="A696" s="95"/>
      <c r="B696" s="76"/>
      <c r="C696" s="93" t="s">
        <v>345</v>
      </c>
      <c r="D696" s="21">
        <v>682</v>
      </c>
      <c r="E696" s="94" t="s">
        <v>346</v>
      </c>
      <c r="F696" s="29"/>
      <c r="G696" s="29"/>
      <c r="H696" s="29"/>
      <c r="I696" s="29"/>
      <c r="J696" s="33"/>
      <c r="K696" s="10"/>
    </row>
    <row r="697" spans="1:11" ht="15">
      <c r="A697" s="95"/>
      <c r="B697" s="76"/>
      <c r="C697" s="96" t="s">
        <v>347</v>
      </c>
      <c r="D697" s="21">
        <v>683</v>
      </c>
      <c r="E697" s="94" t="s">
        <v>348</v>
      </c>
      <c r="F697" s="29"/>
      <c r="G697" s="29"/>
      <c r="H697" s="29"/>
      <c r="I697" s="29"/>
      <c r="J697" s="33"/>
      <c r="K697" s="10"/>
    </row>
    <row r="698" spans="1:11" ht="15">
      <c r="A698" s="95"/>
      <c r="B698" s="76"/>
      <c r="C698" s="88" t="s">
        <v>390</v>
      </c>
      <c r="D698" s="21">
        <v>684</v>
      </c>
      <c r="E698" s="94" t="s">
        <v>350</v>
      </c>
      <c r="F698" s="29"/>
      <c r="G698" s="29"/>
      <c r="H698" s="29"/>
      <c r="I698" s="29"/>
      <c r="J698" s="33"/>
      <c r="K698" s="10"/>
    </row>
    <row r="699" spans="1:11" ht="15">
      <c r="A699" s="95"/>
      <c r="B699" s="76"/>
      <c r="C699" s="88" t="s">
        <v>351</v>
      </c>
      <c r="D699" s="21">
        <v>685</v>
      </c>
      <c r="E699" s="97" t="s">
        <v>352</v>
      </c>
      <c r="F699" s="29"/>
      <c r="G699" s="29"/>
      <c r="H699" s="29"/>
      <c r="I699" s="29"/>
      <c r="J699" s="33"/>
      <c r="K699" s="10"/>
    </row>
    <row r="700" spans="1:11" ht="15" customHeight="1">
      <c r="A700" s="95"/>
      <c r="B700" s="241" t="s">
        <v>391</v>
      </c>
      <c r="C700" s="241"/>
      <c r="D700" s="21">
        <v>686</v>
      </c>
      <c r="E700" s="97" t="s">
        <v>354</v>
      </c>
      <c r="F700" s="29"/>
      <c r="G700" s="29"/>
      <c r="H700" s="29"/>
      <c r="I700" s="29"/>
      <c r="J700" s="33"/>
      <c r="K700" s="10"/>
    </row>
    <row r="701" spans="1:11" ht="15">
      <c r="A701" s="90" t="s">
        <v>362</v>
      </c>
      <c r="B701" s="31"/>
      <c r="C701" s="40"/>
      <c r="D701" s="21">
        <v>687</v>
      </c>
      <c r="E701" s="22">
        <v>79</v>
      </c>
      <c r="F701" s="29"/>
      <c r="G701" s="29"/>
      <c r="H701" s="29"/>
      <c r="I701" s="29"/>
      <c r="J701" s="33"/>
      <c r="K701" s="10"/>
    </row>
    <row r="702" spans="1:11" ht="15">
      <c r="A702" s="75" t="s">
        <v>660</v>
      </c>
      <c r="B702" s="98"/>
      <c r="C702" s="40"/>
      <c r="D702" s="21">
        <v>688</v>
      </c>
      <c r="E702" s="22">
        <v>80</v>
      </c>
      <c r="F702" s="29"/>
      <c r="G702" s="29"/>
      <c r="H702" s="29"/>
      <c r="I702" s="29"/>
      <c r="J702" s="33"/>
      <c r="K702" s="10"/>
    </row>
    <row r="703" spans="1:11" ht="15">
      <c r="A703" s="48"/>
      <c r="B703" s="197" t="s">
        <v>661</v>
      </c>
      <c r="C703" s="80"/>
      <c r="D703" s="21">
        <v>689</v>
      </c>
      <c r="E703" s="22" t="s">
        <v>365</v>
      </c>
      <c r="F703" s="29"/>
      <c r="G703" s="29"/>
      <c r="H703" s="29"/>
      <c r="I703" s="29"/>
      <c r="J703" s="33"/>
      <c r="K703" s="10"/>
    </row>
    <row r="704" spans="1:11" ht="15">
      <c r="A704" s="48"/>
      <c r="B704" s="80" t="s">
        <v>662</v>
      </c>
      <c r="C704" s="80"/>
      <c r="D704" s="21">
        <v>690</v>
      </c>
      <c r="E704" s="22" t="s">
        <v>367</v>
      </c>
      <c r="F704" s="29"/>
      <c r="G704" s="29"/>
      <c r="H704" s="29"/>
      <c r="I704" s="29"/>
      <c r="J704" s="33"/>
      <c r="K704" s="10"/>
    </row>
    <row r="705" spans="1:11" ht="15">
      <c r="A705" s="32" t="s">
        <v>402</v>
      </c>
      <c r="B705" s="76"/>
      <c r="C705" s="40"/>
      <c r="D705" s="21">
        <v>691</v>
      </c>
      <c r="E705" s="22">
        <v>81</v>
      </c>
      <c r="F705" s="29"/>
      <c r="G705" s="29"/>
      <c r="H705" s="29"/>
      <c r="I705" s="29"/>
      <c r="J705" s="33"/>
      <c r="K705" s="10"/>
    </row>
    <row r="706" spans="1:11" ht="15">
      <c r="A706" s="48"/>
      <c r="B706" s="80" t="s">
        <v>371</v>
      </c>
      <c r="C706" s="40"/>
      <c r="D706" s="21">
        <v>692</v>
      </c>
      <c r="E706" s="22" t="s">
        <v>372</v>
      </c>
      <c r="F706" s="29"/>
      <c r="G706" s="29"/>
      <c r="H706" s="29"/>
      <c r="I706" s="29"/>
      <c r="J706" s="33"/>
      <c r="K706" s="10"/>
    </row>
    <row r="707" spans="1:11" ht="15">
      <c r="A707" s="123" t="s">
        <v>393</v>
      </c>
      <c r="B707" s="124"/>
      <c r="C707" s="124"/>
      <c r="D707" s="21">
        <v>693</v>
      </c>
      <c r="E707" s="22"/>
      <c r="F707" s="29"/>
      <c r="G707" s="29"/>
      <c r="H707" s="29"/>
      <c r="I707" s="29"/>
      <c r="J707" s="33"/>
      <c r="K707" s="10"/>
    </row>
    <row r="708" spans="1:11" ht="15">
      <c r="A708" s="135"/>
      <c r="B708" s="245" t="s">
        <v>663</v>
      </c>
      <c r="C708" s="245"/>
      <c r="D708" s="21">
        <v>694</v>
      </c>
      <c r="E708" s="22" t="s">
        <v>664</v>
      </c>
      <c r="F708" s="29"/>
      <c r="G708" s="29"/>
      <c r="H708" s="29"/>
      <c r="I708" s="29"/>
      <c r="J708" s="33"/>
      <c r="K708" s="10"/>
    </row>
    <row r="709" spans="1:11" ht="15">
      <c r="A709" s="198"/>
      <c r="B709" s="126" t="s">
        <v>665</v>
      </c>
      <c r="C709" s="40"/>
      <c r="D709" s="21">
        <v>695</v>
      </c>
      <c r="E709" s="22" t="s">
        <v>666</v>
      </c>
      <c r="F709" s="29"/>
      <c r="G709" s="29"/>
      <c r="H709" s="29"/>
      <c r="I709" s="29"/>
      <c r="J709" s="33"/>
      <c r="K709" s="10"/>
    </row>
    <row r="710" spans="1:11" ht="15">
      <c r="A710" s="135"/>
      <c r="B710" s="126" t="s">
        <v>667</v>
      </c>
      <c r="C710" s="40"/>
      <c r="D710" s="21">
        <v>696</v>
      </c>
      <c r="E710" s="22" t="s">
        <v>668</v>
      </c>
      <c r="F710" s="29"/>
      <c r="G710" s="29"/>
      <c r="H710" s="29"/>
      <c r="I710" s="29"/>
      <c r="J710" s="33"/>
      <c r="K710" s="10"/>
    </row>
    <row r="711" spans="1:11" ht="15">
      <c r="A711" s="135"/>
      <c r="B711" s="126" t="s">
        <v>669</v>
      </c>
      <c r="C711" s="40"/>
      <c r="D711" s="21">
        <v>697</v>
      </c>
      <c r="E711" s="22" t="s">
        <v>670</v>
      </c>
      <c r="F711" s="29"/>
      <c r="G711" s="29"/>
      <c r="H711" s="29"/>
      <c r="I711" s="29"/>
      <c r="J711" s="33"/>
      <c r="K711" s="10"/>
    </row>
    <row r="712" spans="1:11" ht="15">
      <c r="A712" s="135"/>
      <c r="B712" s="40" t="s">
        <v>671</v>
      </c>
      <c r="C712" s="40"/>
      <c r="D712" s="21">
        <v>698</v>
      </c>
      <c r="E712" s="22" t="s">
        <v>672</v>
      </c>
      <c r="F712" s="29">
        <f>SUM(G712:J712)</f>
        <v>0</v>
      </c>
      <c r="G712" s="29"/>
      <c r="H712" s="29"/>
      <c r="I712" s="29"/>
      <c r="J712" s="29"/>
      <c r="K712" s="10"/>
    </row>
    <row r="713" spans="1:11" ht="15">
      <c r="A713" s="174"/>
      <c r="B713" s="175"/>
      <c r="C713" s="175"/>
      <c r="D713" s="21">
        <v>699</v>
      </c>
      <c r="E713" s="22"/>
      <c r="F713" s="29"/>
      <c r="G713" s="29"/>
      <c r="H713" s="29"/>
      <c r="I713" s="29"/>
      <c r="J713" s="33"/>
      <c r="K713" s="10"/>
    </row>
    <row r="714" spans="1:11" ht="15">
      <c r="A714" s="199" t="s">
        <v>673</v>
      </c>
      <c r="B714" s="200"/>
      <c r="C714" s="200"/>
      <c r="D714" s="21">
        <v>700</v>
      </c>
      <c r="E714" s="22" t="s">
        <v>674</v>
      </c>
      <c r="F714" s="29"/>
      <c r="G714" s="29"/>
      <c r="H714" s="29"/>
      <c r="I714" s="29"/>
      <c r="J714" s="33"/>
      <c r="K714" s="10"/>
    </row>
    <row r="715" spans="1:11" ht="15">
      <c r="A715" s="100" t="s">
        <v>675</v>
      </c>
      <c r="B715" s="101"/>
      <c r="C715" s="101"/>
      <c r="D715" s="21">
        <v>701</v>
      </c>
      <c r="E715" s="22" t="s">
        <v>676</v>
      </c>
      <c r="F715" s="29"/>
      <c r="G715" s="29"/>
      <c r="H715" s="29"/>
      <c r="I715" s="29"/>
      <c r="J715" s="33"/>
      <c r="K715" s="10"/>
    </row>
    <row r="716" spans="1:11" ht="15">
      <c r="A716" s="100" t="s">
        <v>677</v>
      </c>
      <c r="B716" s="101"/>
      <c r="C716" s="101"/>
      <c r="D716" s="201">
        <v>702</v>
      </c>
      <c r="E716" s="22" t="s">
        <v>678</v>
      </c>
      <c r="F716" s="29"/>
      <c r="G716" s="29"/>
      <c r="H716" s="29"/>
      <c r="I716" s="29"/>
      <c r="J716" s="33"/>
      <c r="K716" s="10"/>
    </row>
    <row r="717" spans="1:11" ht="15">
      <c r="A717" s="202" t="s">
        <v>679</v>
      </c>
      <c r="B717" s="203"/>
      <c r="C717" s="203"/>
      <c r="D717" s="201">
        <v>702</v>
      </c>
      <c r="E717" s="204" t="s">
        <v>680</v>
      </c>
      <c r="F717" s="205"/>
      <c r="G717" s="205"/>
      <c r="H717" s="205"/>
      <c r="I717" s="205"/>
      <c r="J717" s="206"/>
      <c r="K717" s="10"/>
    </row>
    <row r="718" spans="1:11" ht="15">
      <c r="A718" s="207"/>
      <c r="B718" s="207"/>
      <c r="C718" s="207"/>
      <c r="D718" s="208"/>
      <c r="E718" s="209"/>
      <c r="F718" s="209"/>
      <c r="G718" s="209"/>
      <c r="H718" s="209"/>
      <c r="I718" s="209"/>
      <c r="J718" s="209"/>
      <c r="K718" s="10"/>
    </row>
    <row r="719" spans="1:11" ht="15">
      <c r="A719" s="210"/>
      <c r="B719" s="210"/>
      <c r="C719" s="210" t="s">
        <v>681</v>
      </c>
      <c r="D719" s="208"/>
      <c r="E719" s="209"/>
      <c r="F719" s="209"/>
      <c r="G719" s="209"/>
      <c r="H719" s="209"/>
      <c r="I719" s="209"/>
      <c r="J719" s="209"/>
      <c r="K719" s="10"/>
    </row>
    <row r="720" spans="1:11" ht="15">
      <c r="A720" s="210"/>
      <c r="B720" s="210"/>
      <c r="C720" s="210" t="s">
        <v>682</v>
      </c>
      <c r="D720" s="211"/>
      <c r="E720" s="212" t="s">
        <v>683</v>
      </c>
      <c r="F720" s="209"/>
      <c r="G720" s="209"/>
      <c r="H720" s="209"/>
      <c r="I720" s="209"/>
      <c r="J720" s="209"/>
      <c r="K720" s="10"/>
    </row>
    <row r="721" spans="1:11" ht="15">
      <c r="A721" s="207"/>
      <c r="B721" s="207"/>
      <c r="C721" s="210" t="s">
        <v>684</v>
      </c>
      <c r="D721" s="208"/>
      <c r="E721" s="212" t="s">
        <v>685</v>
      </c>
      <c r="F721" s="209"/>
      <c r="G721" s="209"/>
      <c r="H721" s="209"/>
      <c r="I721" s="209"/>
      <c r="J721" s="209"/>
      <c r="K721" s="10"/>
    </row>
    <row r="722" spans="1:11" ht="15">
      <c r="A722" s="246"/>
      <c r="B722" s="246"/>
      <c r="C722" s="246"/>
      <c r="D722" s="213"/>
      <c r="E722" s="247"/>
      <c r="F722" s="247"/>
      <c r="G722" s="247"/>
      <c r="H722" s="247"/>
      <c r="I722" s="247"/>
      <c r="J722" s="247"/>
      <c r="K722" s="10"/>
    </row>
    <row r="723" spans="1:11" ht="15">
      <c r="A723" s="214"/>
      <c r="B723" s="215"/>
      <c r="C723" s="215"/>
      <c r="D723" s="213"/>
      <c r="E723" s="248"/>
      <c r="F723" s="248"/>
      <c r="G723" s="248"/>
      <c r="H723" s="248"/>
      <c r="I723" s="248"/>
      <c r="J723" s="216"/>
      <c r="K723" s="10"/>
    </row>
    <row r="724" spans="1:11" ht="15">
      <c r="A724" s="4"/>
      <c r="B724" s="4"/>
      <c r="C724" s="4"/>
      <c r="D724" s="213"/>
      <c r="E724" s="249"/>
      <c r="F724" s="249"/>
      <c r="G724" s="249"/>
      <c r="H724" s="249"/>
      <c r="I724" s="249"/>
      <c r="J724" s="217"/>
      <c r="K724" s="10"/>
    </row>
    <row r="725" spans="1:11" ht="15">
      <c r="A725" s="4"/>
      <c r="B725" s="4"/>
      <c r="C725" s="4"/>
      <c r="D725" s="4"/>
      <c r="E725" s="218"/>
      <c r="F725" s="219"/>
      <c r="G725" s="219"/>
      <c r="H725" s="219"/>
      <c r="I725" s="219"/>
      <c r="J725" s="219"/>
      <c r="K725" s="10"/>
    </row>
    <row r="726" spans="1:1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10"/>
    </row>
  </sheetData>
  <mergeCells count="71">
    <mergeCell ref="E724:I724"/>
    <mergeCell ref="B708:C708"/>
    <mergeCell ref="A722:C722"/>
    <mergeCell ref="E722:J722"/>
    <mergeCell ref="E723:I723"/>
    <mergeCell ref="B613:C613"/>
    <mergeCell ref="B637:C637"/>
    <mergeCell ref="B662:C662"/>
    <mergeCell ref="B700:C700"/>
    <mergeCell ref="B472:C472"/>
    <mergeCell ref="B512:C512"/>
    <mergeCell ref="B551:C551"/>
    <mergeCell ref="B582:C582"/>
    <mergeCell ref="B324:C324"/>
    <mergeCell ref="B356:C356"/>
    <mergeCell ref="B396:C396"/>
    <mergeCell ref="B424:C424"/>
    <mergeCell ref="B290:C290"/>
    <mergeCell ref="B291:C291"/>
    <mergeCell ref="B292:C292"/>
    <mergeCell ref="B306:C306"/>
    <mergeCell ref="B225:C225"/>
    <mergeCell ref="B261:C261"/>
    <mergeCell ref="B264:C264"/>
    <mergeCell ref="B269:C269"/>
    <mergeCell ref="A151:C151"/>
    <mergeCell ref="B182:C182"/>
    <mergeCell ref="B187:C187"/>
    <mergeCell ref="B194:C194"/>
    <mergeCell ref="B141:C141"/>
    <mergeCell ref="B143:C143"/>
    <mergeCell ref="B144:C144"/>
    <mergeCell ref="B148:C148"/>
    <mergeCell ref="B135:C135"/>
    <mergeCell ref="A138:C138"/>
    <mergeCell ref="A139:C139"/>
    <mergeCell ref="A140:C140"/>
    <mergeCell ref="A123:C123"/>
    <mergeCell ref="B129:C129"/>
    <mergeCell ref="B133:C133"/>
    <mergeCell ref="B134:C134"/>
    <mergeCell ref="B116:C116"/>
    <mergeCell ref="B118:C118"/>
    <mergeCell ref="B119:C119"/>
    <mergeCell ref="B120:C120"/>
    <mergeCell ref="A102:C102"/>
    <mergeCell ref="B103:C103"/>
    <mergeCell ref="A111:C111"/>
    <mergeCell ref="B115:C115"/>
    <mergeCell ref="A52:C52"/>
    <mergeCell ref="B57:C57"/>
    <mergeCell ref="A72:C72"/>
    <mergeCell ref="B86:C86"/>
    <mergeCell ref="B41:C41"/>
    <mergeCell ref="B42:C42"/>
    <mergeCell ref="B43:C43"/>
    <mergeCell ref="B46:C46"/>
    <mergeCell ref="J9:J10"/>
    <mergeCell ref="A16:C16"/>
    <mergeCell ref="A21:C21"/>
    <mergeCell ref="A40:C40"/>
    <mergeCell ref="A2:C2"/>
    <mergeCell ref="A4:I4"/>
    <mergeCell ref="A5:I5"/>
    <mergeCell ref="A9:C10"/>
    <mergeCell ref="D9:D10"/>
    <mergeCell ref="E9:E10"/>
    <mergeCell ref="F9:F10"/>
    <mergeCell ref="G9:G10"/>
    <mergeCell ref="H9:H10"/>
    <mergeCell ref="I9:I10"/>
  </mergeCells>
  <printOptions horizontalCentered="1" verticalCentered="1"/>
  <pageMargins left="0.19652777777777777" right="0.19652777777777777" top="0.27569444444444446" bottom="0.4326388888888889" header="0.5118055555555556" footer="0.19652777777777777"/>
  <pageSetup horizontalDpi="300" verticalDpi="300" orientation="landscape" paperSize="9" scale="64" r:id="rId2"/>
  <headerFooter alignWithMargins="0">
    <oddFooter>&amp;C &amp;P</oddFooter>
  </headerFooter>
  <rowBreaks count="15" manualBreakCount="15">
    <brk id="48" max="255" man="1"/>
    <brk id="100" max="255" man="1"/>
    <brk id="148" max="255" man="1"/>
    <brk id="195" max="255" man="1"/>
    <brk id="237" max="255" man="1"/>
    <brk id="273" max="255" man="1"/>
    <brk id="313" max="255" man="1"/>
    <brk id="366" max="255" man="1"/>
    <brk id="415" max="255" man="1"/>
    <brk id="463" max="255" man="1"/>
    <brk id="512" max="255" man="1"/>
    <brk id="563" max="255" man="1"/>
    <brk id="604" max="255" man="1"/>
    <brk id="650" max="255" man="1"/>
    <brk id="6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Informatizare</cp:lastModifiedBy>
  <dcterms:modified xsi:type="dcterms:W3CDTF">2009-07-28T11:24:44Z</dcterms:modified>
  <cp:category/>
  <cp:version/>
  <cp:contentType/>
  <cp:contentStatus/>
</cp:coreProperties>
</file>